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IR\Financials\"/>
    </mc:Choice>
  </mc:AlternateContent>
  <bookViews>
    <workbookView xWindow="0" yWindow="0" windowWidth="2150" windowHeight="0"/>
  </bookViews>
  <sheets>
    <sheet name="Title" sheetId="8" r:id="rId1"/>
    <sheet name="Highlights" sheetId="9" r:id="rId2"/>
    <sheet name="BS" sheetId="3" r:id="rId3"/>
    <sheet name="PL" sheetId="2" r:id="rId4"/>
    <sheet name="CFS" sheetId="1" r:id="rId5"/>
    <sheet name="Equity" sheetId="5" r:id="rId6"/>
    <sheet name="Breakdowns" sheetId="7" r:id="rId7"/>
    <sheet name="Operating data"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6" hidden="1">Breakdowns!$A$12:$F$33</definedName>
    <definedName name="cashflow">'[1]Список статей '!$B$244:$B$301</definedName>
    <definedName name="CF">[2]Справочники!#REF!</definedName>
    <definedName name="OBS">[2]Справочники!$A$144:$A$152</definedName>
    <definedName name="OCF">[2]Справочники!$A$507:$A$508</definedName>
    <definedName name="OE">'[3]ВГО (2019-Y) Группа'!$B$2:$B$52</definedName>
    <definedName name="OpBS">[2]Справочники!#REF!</definedName>
    <definedName name="OpCF">[2]Справочники!#REF!</definedName>
    <definedName name="Oper">[2]Справочники!$F$3:$F$352</definedName>
    <definedName name="OSP">[2]Справочники!$F$3:$F$352</definedName>
    <definedName name="PLandBS">[2]Справочники!$A$153:$A$506</definedName>
    <definedName name="StrFO">[2]Справочники!$A$153:$A$508</definedName>
    <definedName name="Автор">'[4]ВГО (2019-Y) Группа'!$K$2:$K$7</definedName>
    <definedName name="Аналитика">#REF!</definedName>
    <definedName name="АналитикаДанных">#REF!</definedName>
    <definedName name="АналитикаДанных_АналитикаДанных_Подвал">'[5]Сводный Source R'!#REF!</definedName>
    <definedName name="АналитикаДанных_Подвал">'[5]Сводный Source R'!#REF!</definedName>
    <definedName name="АналитикаДанных_Шапка">#REF!</definedName>
    <definedName name="Баланс">[2]Справочники!#REF!</definedName>
    <definedName name="БалансОПУ">'[1]Список статей '!$B$2:$B$243</definedName>
    <definedName name="ВО">[2]Справочники!#REF!</definedName>
    <definedName name="мсфо">'[6]IFRS_BS_PL (2018-Y)_АТ - ок'!$V$2:$V$524</definedName>
    <definedName name="Наименование_статьи_доходов_расходов_КПС___список_для_перечня_непроведенных_корректировок">'[7]Счета КПС'!$E$1:$E$589</definedName>
    <definedName name="_xlnm.Print_Area" localSheetId="0">Title!$A$1:$N$42</definedName>
    <definedName name="ОЕ">'[6]IFRS_BS_PL (2018-Y)_АТ - ок'!$B$2:$B$74</definedName>
    <definedName name="П">[2]Справочники!#REF!</definedName>
    <definedName name="Покупки">[2]Справочники!#REF!</definedName>
    <definedName name="Продажи">[2]Справочники!#REF!</definedName>
    <definedName name="Статьи_ОПУ">'[8]Счета КПС'!$I$2:$I$505</definedName>
    <definedName name="Строки_бухгалтерской_отчетности">'[4]ВГО (2019-Y) Группа'!$V$3:$V$525</definedName>
    <definedName name="СчетаАФК">'[7]Счета АФК'!#REF!</definedName>
    <definedName name="СчетКПСбаланс">'[7]Счета КПС'!$A$2:$A$5</definedName>
    <definedName name="Увеличение_КЗ">'[7]Счета АФК'!$K$1:$K$2</definedName>
  </definedNames>
  <calcPr calcId="162913" concurrentManualCount="1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0" i="1" l="1"/>
  <c r="Z68" i="1"/>
  <c r="Z65" i="1"/>
  <c r="Z52" i="1"/>
  <c r="Z32" i="1"/>
  <c r="Z35" i="1" s="1"/>
  <c r="AF39" i="2"/>
  <c r="S31" i="2"/>
  <c r="T31" i="2"/>
  <c r="U31" i="2"/>
  <c r="V31" i="2"/>
  <c r="W31" i="2"/>
  <c r="X31" i="2"/>
  <c r="Y31" i="2"/>
  <c r="Z31" i="2"/>
  <c r="AA31" i="2"/>
  <c r="AB31" i="2"/>
  <c r="AC31" i="2"/>
  <c r="P31" i="2"/>
  <c r="AD31" i="2"/>
  <c r="AF31" i="2"/>
  <c r="AE31" i="2"/>
  <c r="AC29" i="2"/>
  <c r="AD29" i="2"/>
  <c r="AE29" i="2"/>
  <c r="AF11" i="2"/>
  <c r="AF8" i="2"/>
  <c r="AF17" i="2" s="1"/>
  <c r="AF19" i="2" s="1"/>
  <c r="AF35" i="2"/>
  <c r="AB19" i="2"/>
  <c r="AB22" i="2" s="1"/>
  <c r="AC8" i="2"/>
  <c r="AB39" i="2"/>
  <c r="AB35" i="2"/>
  <c r="AB17" i="2"/>
  <c r="AB8" i="2"/>
  <c r="V91" i="7"/>
  <c r="V90" i="7"/>
  <c r="V89" i="7"/>
  <c r="V88" i="7"/>
  <c r="Z61" i="3"/>
  <c r="Z59" i="3"/>
  <c r="Z55" i="3"/>
  <c r="Z48" i="3"/>
  <c r="Z38" i="3"/>
  <c r="Z23" i="3"/>
  <c r="Z26" i="3" s="1"/>
  <c r="Z17" i="3"/>
  <c r="Z28" i="3" s="1"/>
  <c r="Y17" i="3"/>
  <c r="V97" i="7"/>
  <c r="AF22" i="2" l="1"/>
  <c r="AB29" i="2"/>
  <c r="AF29" i="2" l="1"/>
  <c r="F45" i="7" l="1"/>
  <c r="G45" i="7"/>
  <c r="G9" i="7"/>
  <c r="F17" i="9" l="1"/>
  <c r="N45" i="7" l="1"/>
  <c r="N9" i="7"/>
  <c r="P45" i="7" l="1"/>
  <c r="P9" i="7"/>
  <c r="U97" i="7" l="1"/>
  <c r="T45" i="7"/>
  <c r="U45" i="7"/>
  <c r="T9" i="7"/>
  <c r="U9" i="7"/>
  <c r="Y65" i="1" l="1"/>
  <c r="Y52" i="1"/>
  <c r="Y32" i="1"/>
  <c r="Y35" i="1" s="1"/>
  <c r="N65" i="1"/>
  <c r="N52" i="1"/>
  <c r="M52" i="1"/>
  <c r="N32" i="1"/>
  <c r="N35" i="1" s="1"/>
  <c r="Z39" i="2"/>
  <c r="Z38" i="2"/>
  <c r="Z37" i="2"/>
  <c r="Z34" i="2"/>
  <c r="Z33" i="2"/>
  <c r="Z29" i="2"/>
  <c r="Z28" i="2"/>
  <c r="Z26" i="2"/>
  <c r="Z21" i="2"/>
  <c r="Z18" i="2"/>
  <c r="Z16" i="2"/>
  <c r="Z15" i="2"/>
  <c r="Z14" i="2"/>
  <c r="Z13" i="2"/>
  <c r="Z12" i="2"/>
  <c r="Z10" i="2"/>
  <c r="Z9" i="2"/>
  <c r="Z8" i="2"/>
  <c r="Z7" i="2"/>
  <c r="Z6" i="2"/>
  <c r="AE22" i="2"/>
  <c r="AD22" i="2"/>
  <c r="AC22" i="2"/>
  <c r="Y6" i="2"/>
  <c r="AE38" i="2"/>
  <c r="AE37" i="2"/>
  <c r="AE34" i="2"/>
  <c r="AE33" i="2"/>
  <c r="AE28" i="2"/>
  <c r="AE39" i="2"/>
  <c r="AE35" i="2"/>
  <c r="AE8" i="2"/>
  <c r="AE11" i="2" s="1"/>
  <c r="AE17" i="2" s="1"/>
  <c r="AE19" i="2" s="1"/>
  <c r="O29" i="2"/>
  <c r="G22" i="2"/>
  <c r="O39" i="2"/>
  <c r="P39" i="2"/>
  <c r="O35" i="2"/>
  <c r="Z35" i="2" s="1"/>
  <c r="P35" i="2"/>
  <c r="O8" i="2"/>
  <c r="O11" i="2" s="1"/>
  <c r="O17" i="2" s="1"/>
  <c r="O19" i="2" s="1"/>
  <c r="O22" i="2" s="1"/>
  <c r="P8" i="2"/>
  <c r="P11" i="2" s="1"/>
  <c r="P17" i="2" s="1"/>
  <c r="P19" i="2" s="1"/>
  <c r="Y58" i="3"/>
  <c r="Y57" i="3"/>
  <c r="Y56" i="3"/>
  <c r="Y54" i="3"/>
  <c r="Y53" i="3"/>
  <c r="Y52" i="3"/>
  <c r="Y51" i="3"/>
  <c r="U88" i="7" s="1"/>
  <c r="Y47" i="3"/>
  <c r="Y46" i="3"/>
  <c r="Y45" i="3"/>
  <c r="Y44" i="3"/>
  <c r="Y43" i="3"/>
  <c r="Y42" i="3"/>
  <c r="Y41" i="3"/>
  <c r="U89" i="7" s="1"/>
  <c r="Y37" i="3"/>
  <c r="Y36" i="3"/>
  <c r="Y35" i="3"/>
  <c r="Y34" i="3"/>
  <c r="Y33" i="3"/>
  <c r="Y32" i="3"/>
  <c r="Y26" i="3"/>
  <c r="Y25" i="3"/>
  <c r="U90" i="7" s="1"/>
  <c r="Y24" i="3"/>
  <c r="Y22" i="3"/>
  <c r="Y21" i="3"/>
  <c r="Y20" i="3"/>
  <c r="Y16" i="3"/>
  <c r="Y15" i="3"/>
  <c r="Y14" i="3"/>
  <c r="Y13" i="3"/>
  <c r="Y12" i="3"/>
  <c r="Y11" i="3"/>
  <c r="Y10" i="3"/>
  <c r="Y9" i="3"/>
  <c r="Y8" i="3"/>
  <c r="Y7" i="3"/>
  <c r="N55" i="3"/>
  <c r="N59" i="3" s="1"/>
  <c r="Y59" i="3" s="1"/>
  <c r="N48" i="3"/>
  <c r="Y48" i="3" s="1"/>
  <c r="N38" i="3"/>
  <c r="Y38" i="3" s="1"/>
  <c r="N28" i="3"/>
  <c r="Y28" i="3" s="1"/>
  <c r="N23" i="3"/>
  <c r="Y23" i="3" s="1"/>
  <c r="Z11" i="2" l="1"/>
  <c r="Z17" i="2"/>
  <c r="P22" i="2"/>
  <c r="U91" i="7"/>
  <c r="Y55" i="3"/>
  <c r="N61" i="3"/>
  <c r="Y61" i="3" s="1"/>
  <c r="O31" i="2"/>
  <c r="X68" i="1" l="1"/>
  <c r="X70" i="1" s="1"/>
  <c r="Y68" i="1" s="1"/>
  <c r="Y70" i="1" s="1"/>
  <c r="U68" i="1"/>
  <c r="X65" i="1"/>
  <c r="X59" i="1"/>
  <c r="T90" i="7"/>
  <c r="T89" i="7"/>
  <c r="T88" i="7"/>
  <c r="T91" i="7" s="1"/>
  <c r="X52" i="1" l="1"/>
  <c r="V52" i="1"/>
  <c r="X32" i="1"/>
  <c r="X35" i="1" s="1"/>
  <c r="V32" i="1"/>
  <c r="T70" i="1"/>
  <c r="T65" i="1"/>
  <c r="T52" i="1"/>
  <c r="T32" i="1"/>
  <c r="S32" i="1"/>
  <c r="T35" i="1" l="1"/>
  <c r="Y33" i="2"/>
  <c r="X29" i="2"/>
  <c r="X11" i="2"/>
  <c r="H8" i="2"/>
  <c r="H11" i="2" s="1"/>
  <c r="X39" i="2"/>
  <c r="X35" i="2"/>
  <c r="X8" i="2"/>
  <c r="H17" i="2" l="1"/>
  <c r="H19" i="2" s="1"/>
  <c r="H22" i="2" s="1"/>
  <c r="X17" i="2"/>
  <c r="X19" i="2" s="1"/>
  <c r="X22" i="2" l="1"/>
  <c r="Z22" i="2" s="1"/>
  <c r="Z19" i="2"/>
  <c r="AD39" i="2"/>
  <c r="AD35" i="2"/>
  <c r="AD19" i="2"/>
  <c r="AD17" i="2"/>
  <c r="AD11" i="2"/>
  <c r="AD8" i="2"/>
  <c r="X55" i="3"/>
  <c r="X59" i="3" s="1"/>
  <c r="X48" i="3"/>
  <c r="X38" i="3"/>
  <c r="X23" i="3"/>
  <c r="X26" i="3" s="1"/>
  <c r="X17" i="3"/>
  <c r="T97" i="7"/>
  <c r="X28" i="3" l="1"/>
  <c r="X61" i="3"/>
  <c r="C27" i="9"/>
  <c r="D27" i="9"/>
  <c r="E27" i="9"/>
  <c r="C23" i="9"/>
  <c r="D23" i="9"/>
  <c r="E23" i="9"/>
  <c r="F23" i="9"/>
  <c r="G22" i="9"/>
  <c r="G23" i="9"/>
  <c r="G21" i="9"/>
  <c r="G8" i="9"/>
  <c r="G9" i="9"/>
  <c r="G10" i="9"/>
  <c r="G11" i="9"/>
  <c r="S96" i="7"/>
  <c r="S95" i="7"/>
  <c r="F97" i="7"/>
  <c r="F90" i="7" l="1"/>
  <c r="F89" i="7"/>
  <c r="F88" i="7"/>
  <c r="F77" i="7"/>
  <c r="F76" i="7" s="1"/>
  <c r="F81" i="7"/>
  <c r="F72" i="7"/>
  <c r="E70" i="7"/>
  <c r="F70" i="7"/>
  <c r="C60" i="7"/>
  <c r="D60" i="7"/>
  <c r="D63" i="7" s="1"/>
  <c r="F57" i="7"/>
  <c r="F60" i="7" s="1"/>
  <c r="F63" i="7" s="1"/>
  <c r="F64" i="7" s="1"/>
  <c r="F36" i="7"/>
  <c r="Q45" i="7"/>
  <c r="S45" i="7"/>
  <c r="Q9" i="7"/>
  <c r="S9" i="7"/>
  <c r="F69" i="7" l="1"/>
  <c r="F84" i="7" s="1"/>
  <c r="F91" i="7"/>
  <c r="K44" i="7" l="1"/>
  <c r="B35" i="7"/>
  <c r="B36" i="7" s="1"/>
  <c r="C35" i="7"/>
  <c r="C36" i="7" s="1"/>
  <c r="D35" i="7"/>
  <c r="D36" i="7" s="1"/>
  <c r="E35" i="7"/>
  <c r="E36" i="7" s="1"/>
  <c r="F34" i="7"/>
  <c r="F9" i="7" l="1"/>
  <c r="J43" i="5"/>
  <c r="J42" i="5"/>
  <c r="J41" i="5"/>
  <c r="J40" i="5"/>
  <c r="J39" i="5"/>
  <c r="J38" i="5"/>
  <c r="J37" i="5"/>
  <c r="J36" i="5"/>
  <c r="J35" i="5"/>
  <c r="J34" i="5"/>
  <c r="I43" i="5"/>
  <c r="H43" i="5"/>
  <c r="H42" i="5"/>
  <c r="H41" i="5"/>
  <c r="H40" i="5"/>
  <c r="H39" i="5"/>
  <c r="H38" i="5"/>
  <c r="H37" i="5"/>
  <c r="H36" i="5"/>
  <c r="H35" i="5"/>
  <c r="H34" i="5"/>
  <c r="G43" i="5"/>
  <c r="F43" i="5"/>
  <c r="E43" i="5"/>
  <c r="W70" i="1"/>
  <c r="W68" i="1"/>
  <c r="W67" i="1"/>
  <c r="W69" i="1"/>
  <c r="W65" i="1"/>
  <c r="W64" i="1"/>
  <c r="W63" i="1"/>
  <c r="W62" i="1"/>
  <c r="W61" i="1"/>
  <c r="W60" i="1"/>
  <c r="W59" i="1"/>
  <c r="W58" i="1"/>
  <c r="W57" i="1"/>
  <c r="W56" i="1"/>
  <c r="W55" i="1"/>
  <c r="W52" i="1"/>
  <c r="W51" i="1"/>
  <c r="W50" i="1"/>
  <c r="W49" i="1"/>
  <c r="W48" i="1"/>
  <c r="W47" i="1"/>
  <c r="W46" i="1"/>
  <c r="W45" i="1"/>
  <c r="W44" i="1"/>
  <c r="W43" i="1"/>
  <c r="W42" i="1"/>
  <c r="W41" i="1"/>
  <c r="W40" i="1"/>
  <c r="W39" i="1"/>
  <c r="W38" i="1"/>
  <c r="W8" i="1"/>
  <c r="W9" i="1"/>
  <c r="W10" i="1"/>
  <c r="W11" i="1"/>
  <c r="W12" i="1"/>
  <c r="W13" i="1"/>
  <c r="W14" i="1"/>
  <c r="W15" i="1"/>
  <c r="W16" i="1"/>
  <c r="W17" i="1"/>
  <c r="W18" i="1"/>
  <c r="W19" i="1"/>
  <c r="W20" i="1"/>
  <c r="W21" i="1"/>
  <c r="W22" i="1"/>
  <c r="W23" i="1"/>
  <c r="W24" i="1"/>
  <c r="W25" i="1"/>
  <c r="W27" i="1"/>
  <c r="W28" i="1"/>
  <c r="W29" i="1"/>
  <c r="W30" i="1"/>
  <c r="W31" i="1"/>
  <c r="W32" i="1"/>
  <c r="W33" i="1"/>
  <c r="W34" i="1"/>
  <c r="W6" i="1"/>
  <c r="F70" i="1"/>
  <c r="G70" i="1"/>
  <c r="G65" i="1"/>
  <c r="G52" i="1"/>
  <c r="G35" i="1"/>
  <c r="G32" i="1"/>
  <c r="G7" i="9" l="1"/>
  <c r="G4" i="9"/>
  <c r="G5" i="9"/>
  <c r="G6" i="9" s="1"/>
  <c r="G13" i="9"/>
  <c r="G14" i="9"/>
  <c r="G15" i="9"/>
  <c r="W8" i="3"/>
  <c r="W9" i="3"/>
  <c r="W10" i="3"/>
  <c r="W11" i="3"/>
  <c r="W12" i="3"/>
  <c r="W13" i="3"/>
  <c r="W14" i="3"/>
  <c r="W15" i="3"/>
  <c r="W16" i="3"/>
  <c r="W17" i="3"/>
  <c r="W20" i="3"/>
  <c r="W21" i="3"/>
  <c r="W22" i="3"/>
  <c r="W23" i="3"/>
  <c r="W24" i="3"/>
  <c r="W25" i="3"/>
  <c r="W32" i="3"/>
  <c r="W33" i="3"/>
  <c r="W34" i="3"/>
  <c r="W35" i="3"/>
  <c r="W36" i="3"/>
  <c r="W37" i="3"/>
  <c r="W41" i="3"/>
  <c r="W42" i="3"/>
  <c r="W43" i="3"/>
  <c r="W44" i="3"/>
  <c r="W45" i="3"/>
  <c r="W46" i="3"/>
  <c r="W47" i="3"/>
  <c r="W51" i="3"/>
  <c r="W52" i="3"/>
  <c r="W53" i="3"/>
  <c r="W54" i="3"/>
  <c r="W55" i="3"/>
  <c r="W56" i="3"/>
  <c r="W57" i="3"/>
  <c r="W58" i="3"/>
  <c r="W7" i="3"/>
  <c r="G59" i="3"/>
  <c r="W59" i="3" s="1"/>
  <c r="F59" i="3"/>
  <c r="G48" i="3"/>
  <c r="W48" i="3" s="1"/>
  <c r="G38" i="3"/>
  <c r="G26" i="3"/>
  <c r="F26" i="3"/>
  <c r="G17" i="3"/>
  <c r="AC35" i="2"/>
  <c r="AA39" i="2"/>
  <c r="AC39" i="2"/>
  <c r="Y39" i="2"/>
  <c r="AA29" i="2"/>
  <c r="Y29" i="2"/>
  <c r="F29" i="2"/>
  <c r="G29" i="2"/>
  <c r="G31" i="2" s="1"/>
  <c r="Y18" i="2"/>
  <c r="AA19" i="2"/>
  <c r="G39" i="2"/>
  <c r="G35" i="2"/>
  <c r="G8" i="2"/>
  <c r="G11" i="2" s="1"/>
  <c r="G17" i="2" s="1"/>
  <c r="AA22" i="2" l="1"/>
  <c r="G28" i="3"/>
  <c r="W28" i="3" s="1"/>
  <c r="G61" i="3"/>
  <c r="W61" i="3" s="1"/>
  <c r="W26" i="3"/>
  <c r="W38" i="3"/>
  <c r="G16" i="9"/>
  <c r="G12" i="9"/>
  <c r="S88" i="7" l="1"/>
  <c r="S89" i="7"/>
  <c r="S90" i="7"/>
  <c r="S97" i="7"/>
  <c r="S91" i="7" l="1"/>
  <c r="F101" i="7"/>
  <c r="G25" i="9" s="1"/>
  <c r="F102" i="7"/>
  <c r="G26" i="9" s="1"/>
  <c r="F103" i="7"/>
  <c r="G27" i="9" s="1"/>
  <c r="E103" i="7"/>
  <c r="F27" i="9" s="1"/>
  <c r="L41" i="7" l="1"/>
  <c r="E41" i="7" l="1"/>
  <c r="J97" i="7"/>
  <c r="J90" i="7" l="1"/>
  <c r="J88" i="7"/>
  <c r="J89" i="7"/>
  <c r="J91" i="7" l="1"/>
  <c r="K45" i="7"/>
  <c r="L45" i="7" l="1"/>
  <c r="U6" i="1" l="1"/>
  <c r="U8" i="1"/>
  <c r="Y14" i="2"/>
  <c r="T13" i="2"/>
  <c r="T6" i="2"/>
  <c r="U29" i="2"/>
  <c r="T38" i="2"/>
  <c r="T37" i="2"/>
  <c r="T36" i="2"/>
  <c r="T34" i="2"/>
  <c r="T33" i="2"/>
  <c r="T28" i="2"/>
  <c r="T18" i="2"/>
  <c r="T16" i="2"/>
  <c r="T15" i="2"/>
  <c r="T14" i="2"/>
  <c r="T12" i="2"/>
  <c r="T10" i="2"/>
  <c r="T9" i="2"/>
  <c r="T7" i="2"/>
  <c r="Q97" i="7" l="1"/>
  <c r="Q90" i="7"/>
  <c r="Q89" i="7"/>
  <c r="Q88" i="7"/>
  <c r="V70" i="1"/>
  <c r="V35" i="1"/>
  <c r="W35" i="1" s="1"/>
  <c r="U65" i="1"/>
  <c r="U70" i="1"/>
  <c r="Q91" i="7" l="1"/>
  <c r="E39" i="2"/>
  <c r="F18" i="9" l="1"/>
  <c r="K65" i="1"/>
  <c r="O90" i="7" l="1"/>
  <c r="O89" i="7"/>
  <c r="O88" i="7"/>
  <c r="L91" i="7"/>
  <c r="O91" i="7" l="1"/>
  <c r="D79" i="7"/>
  <c r="C79" i="7"/>
  <c r="B79" i="7"/>
  <c r="D77" i="7"/>
  <c r="C77" i="7"/>
  <c r="D74" i="7"/>
  <c r="E72" i="7"/>
  <c r="E69" i="7" s="1"/>
  <c r="D72" i="7"/>
  <c r="C72" i="7"/>
  <c r="D70" i="7"/>
  <c r="C70" i="7"/>
  <c r="B70" i="7"/>
  <c r="C63" i="7"/>
  <c r="E57" i="7"/>
  <c r="E60" i="7" s="1"/>
  <c r="E63" i="7" s="1"/>
  <c r="B57" i="7"/>
  <c r="B60" i="7" s="1"/>
  <c r="B63" i="7" s="1"/>
  <c r="C45" i="7" l="1"/>
  <c r="D45" i="7"/>
  <c r="E45" i="7"/>
  <c r="M45" i="7"/>
  <c r="O45" i="7"/>
  <c r="E64" i="7" l="1"/>
  <c r="O9" i="7" l="1"/>
  <c r="M9" i="7"/>
  <c r="L9" i="7"/>
  <c r="K9" i="7"/>
  <c r="E9" i="7"/>
  <c r="C9" i="7"/>
  <c r="B9" i="7"/>
  <c r="U69" i="1" l="1"/>
  <c r="U67" i="1"/>
  <c r="U64" i="1"/>
  <c r="U63" i="1"/>
  <c r="U62" i="1"/>
  <c r="U61" i="1"/>
  <c r="U60" i="1"/>
  <c r="U59" i="1"/>
  <c r="U58" i="1"/>
  <c r="U57" i="1"/>
  <c r="U56" i="1"/>
  <c r="U55" i="1"/>
  <c r="U51" i="1"/>
  <c r="U50" i="1"/>
  <c r="U49" i="1"/>
  <c r="U48" i="1"/>
  <c r="U47" i="1"/>
  <c r="U46" i="1"/>
  <c r="U45" i="1"/>
  <c r="U44" i="1"/>
  <c r="U43" i="1"/>
  <c r="U42" i="1"/>
  <c r="U41" i="1"/>
  <c r="U40" i="1"/>
  <c r="U39" i="1"/>
  <c r="U38" i="1"/>
  <c r="U34" i="1"/>
  <c r="U33" i="1"/>
  <c r="U31" i="1"/>
  <c r="U30" i="1"/>
  <c r="U29" i="1"/>
  <c r="U28" i="1"/>
  <c r="U27" i="1"/>
  <c r="U25" i="1"/>
  <c r="U24" i="1"/>
  <c r="U23" i="1"/>
  <c r="U22" i="1"/>
  <c r="U21" i="1"/>
  <c r="U20" i="1"/>
  <c r="U19" i="1"/>
  <c r="U18" i="1"/>
  <c r="U17" i="1"/>
  <c r="U16" i="1"/>
  <c r="U15" i="1"/>
  <c r="U14" i="1"/>
  <c r="U12" i="1"/>
  <c r="U11" i="1"/>
  <c r="U10" i="1"/>
  <c r="U9" i="1"/>
  <c r="M70" i="1"/>
  <c r="M65" i="1"/>
  <c r="M32" i="1"/>
  <c r="M35" i="1" s="1"/>
  <c r="F65" i="1"/>
  <c r="F52" i="1"/>
  <c r="F32" i="1"/>
  <c r="F35" i="1" s="1"/>
  <c r="S70" i="1"/>
  <c r="R70" i="1"/>
  <c r="Q70" i="1"/>
  <c r="J70" i="1"/>
  <c r="S65" i="1"/>
  <c r="R65" i="1"/>
  <c r="Q65" i="1"/>
  <c r="L65" i="1"/>
  <c r="J65" i="1"/>
  <c r="S52" i="1"/>
  <c r="R52" i="1"/>
  <c r="Q52" i="1"/>
  <c r="S35" i="1"/>
  <c r="R32" i="1"/>
  <c r="R35" i="1" s="1"/>
  <c r="Q32" i="1"/>
  <c r="Q35" i="1" s="1"/>
  <c r="Y37" i="2"/>
  <c r="Y38" i="2"/>
  <c r="Y34" i="2"/>
  <c r="Y28" i="2"/>
  <c r="Y26" i="2"/>
  <c r="Y16" i="2"/>
  <c r="Y15" i="2"/>
  <c r="Y13" i="2"/>
  <c r="Y12" i="2"/>
  <c r="Y10" i="2"/>
  <c r="Y9" i="2"/>
  <c r="Y7" i="2"/>
  <c r="T26" i="2"/>
  <c r="W39" i="2"/>
  <c r="V39" i="2"/>
  <c r="U39" i="2"/>
  <c r="S39" i="2"/>
  <c r="K35" i="2"/>
  <c r="F35" i="2"/>
  <c r="W35" i="2"/>
  <c r="V35" i="2"/>
  <c r="U35" i="2"/>
  <c r="S35" i="2"/>
  <c r="S29" i="2"/>
  <c r="W29" i="2"/>
  <c r="V29" i="2"/>
  <c r="S8" i="2"/>
  <c r="S11" i="2" s="1"/>
  <c r="S17" i="2" s="1"/>
  <c r="S19" i="2" s="1"/>
  <c r="S22" i="2" s="1"/>
  <c r="Y35" i="2" l="1"/>
  <c r="U52" i="1"/>
  <c r="U32" i="1"/>
  <c r="U35" i="1" s="1"/>
  <c r="Y8" i="2"/>
  <c r="Y11" i="2" s="1"/>
  <c r="Y17" i="2" s="1"/>
  <c r="Y19" i="2" s="1"/>
  <c r="Y22" i="2" l="1"/>
  <c r="N39" i="2"/>
  <c r="N35" i="2"/>
  <c r="N29" i="2"/>
  <c r="N8" i="2"/>
  <c r="N11" i="2" s="1"/>
  <c r="N17" i="2" s="1"/>
  <c r="N19" i="2" s="1"/>
  <c r="N22" i="2" s="1"/>
  <c r="N31" i="2" s="1"/>
  <c r="W8" i="2"/>
  <c r="W11" i="2" s="1"/>
  <c r="W17" i="2" s="1"/>
  <c r="W19" i="2" s="1"/>
  <c r="W22" i="2" s="1"/>
  <c r="V8" i="2"/>
  <c r="V11" i="2" s="1"/>
  <c r="V17" i="2" s="1"/>
  <c r="V19" i="2" s="1"/>
  <c r="U8" i="2"/>
  <c r="U11" i="2" s="1"/>
  <c r="U17" i="2" s="1"/>
  <c r="U19" i="2" s="1"/>
  <c r="F39" i="2"/>
  <c r="F8" i="2"/>
  <c r="F11" i="2" s="1"/>
  <c r="F17" i="2" s="1"/>
  <c r="F19" i="2" s="1"/>
  <c r="F22" i="2" s="1"/>
  <c r="F31" i="2" s="1"/>
  <c r="U58" i="3"/>
  <c r="U57" i="3"/>
  <c r="U56" i="3"/>
  <c r="U55" i="3"/>
  <c r="U54" i="3"/>
  <c r="U53" i="3"/>
  <c r="U52" i="3"/>
  <c r="U51" i="3"/>
  <c r="U47" i="3"/>
  <c r="U46" i="3"/>
  <c r="U45" i="3"/>
  <c r="U44" i="3"/>
  <c r="U43" i="3"/>
  <c r="U42" i="3"/>
  <c r="U41" i="3"/>
  <c r="U37" i="3"/>
  <c r="U36" i="3"/>
  <c r="U35" i="3"/>
  <c r="U34" i="3"/>
  <c r="U33" i="3"/>
  <c r="U32" i="3"/>
  <c r="U25" i="3"/>
  <c r="U24" i="3"/>
  <c r="U23" i="3"/>
  <c r="U22" i="3"/>
  <c r="U21" i="3"/>
  <c r="U20" i="3"/>
  <c r="U16" i="3"/>
  <c r="U15" i="3"/>
  <c r="U14" i="3"/>
  <c r="U13" i="3"/>
  <c r="U12" i="3"/>
  <c r="U11" i="3"/>
  <c r="U10" i="3"/>
  <c r="U9" i="3"/>
  <c r="U8" i="3"/>
  <c r="U7" i="3"/>
  <c r="M59" i="3"/>
  <c r="U59" i="3" s="1"/>
  <c r="M48" i="3"/>
  <c r="U48" i="3" s="1"/>
  <c r="M38" i="3"/>
  <c r="U38" i="3" s="1"/>
  <c r="M26" i="3"/>
  <c r="U26" i="3" s="1"/>
  <c r="M17" i="3"/>
  <c r="M28" i="3" s="1"/>
  <c r="U28" i="3" s="1"/>
  <c r="S58" i="3"/>
  <c r="S57" i="3"/>
  <c r="S56" i="3"/>
  <c r="S55" i="3"/>
  <c r="S54" i="3"/>
  <c r="S53" i="3"/>
  <c r="S52" i="3"/>
  <c r="S51" i="3"/>
  <c r="S47" i="3"/>
  <c r="S46" i="3"/>
  <c r="S45" i="3"/>
  <c r="S44" i="3"/>
  <c r="S43" i="3"/>
  <c r="S42" i="3"/>
  <c r="S41" i="3"/>
  <c r="S37" i="3"/>
  <c r="S36" i="3"/>
  <c r="S35" i="3"/>
  <c r="S34" i="3"/>
  <c r="S33" i="3"/>
  <c r="S32" i="3"/>
  <c r="S25" i="3"/>
  <c r="S24" i="3"/>
  <c r="S23" i="3"/>
  <c r="S22" i="3"/>
  <c r="S21" i="3"/>
  <c r="S20" i="3"/>
  <c r="S16" i="3"/>
  <c r="S14" i="3"/>
  <c r="S13" i="3"/>
  <c r="S12" i="3"/>
  <c r="S11" i="3"/>
  <c r="S10" i="3"/>
  <c r="S9" i="3"/>
  <c r="S8" i="3"/>
  <c r="S7" i="3"/>
  <c r="F38" i="3"/>
  <c r="S38" i="3" s="1"/>
  <c r="S26" i="3"/>
  <c r="F17" i="3"/>
  <c r="S17" i="3" s="1"/>
  <c r="O97" i="7"/>
  <c r="U22" i="2" l="1"/>
  <c r="V22" i="2"/>
  <c r="M61" i="3"/>
  <c r="U61" i="3" s="1"/>
  <c r="U17" i="3"/>
  <c r="K97" i="7"/>
  <c r="L97" i="7"/>
  <c r="M97" i="7" l="1"/>
  <c r="K90" i="7" l="1"/>
  <c r="K89" i="7"/>
  <c r="K88" i="7"/>
  <c r="M90" i="7"/>
  <c r="M89" i="7"/>
  <c r="M88" i="7"/>
  <c r="M91" i="7" l="1"/>
  <c r="K91" i="7"/>
  <c r="N16" i="10"/>
  <c r="E11" i="9" l="1"/>
  <c r="F11" i="9"/>
  <c r="F8" i="9"/>
  <c r="F9" i="9"/>
  <c r="F10" i="9"/>
  <c r="F7" i="9"/>
  <c r="F4" i="9"/>
  <c r="E16" i="10"/>
  <c r="F12" i="9" l="1"/>
  <c r="L70" i="1"/>
  <c r="J16" i="10" l="1"/>
  <c r="K16" i="10"/>
  <c r="L16" i="10"/>
  <c r="E97" i="7" l="1"/>
  <c r="E90" i="7" l="1"/>
  <c r="F14" i="9" s="1"/>
  <c r="E76" i="7"/>
  <c r="B69" i="7"/>
  <c r="C69" i="7"/>
  <c r="D69" i="7"/>
  <c r="E88" i="7"/>
  <c r="E81" i="7"/>
  <c r="E84" i="7" l="1"/>
  <c r="F13" i="9" s="1"/>
  <c r="E89" i="7"/>
  <c r="E91" i="7" s="1"/>
  <c r="F15" i="9" s="1"/>
  <c r="F5" i="9" l="1"/>
  <c r="F6" i="9" s="1"/>
  <c r="D9" i="7"/>
  <c r="S59" i="3"/>
  <c r="F48" i="3"/>
  <c r="S48" i="3" s="1"/>
  <c r="F28" i="3"/>
  <c r="S28" i="3" s="1"/>
  <c r="E70" i="1"/>
  <c r="F61" i="3" l="1"/>
  <c r="S61" i="3" s="1"/>
  <c r="F16" i="9"/>
  <c r="M16" i="10"/>
  <c r="F16" i="10"/>
  <c r="E23" i="10"/>
  <c r="C3" i="10" l="1"/>
  <c r="E3" i="10"/>
  <c r="D3" i="10"/>
  <c r="L32" i="1" l="1"/>
  <c r="L35" i="1" s="1"/>
  <c r="K32" i="1"/>
  <c r="K35" i="1" s="1"/>
  <c r="J32" i="1"/>
  <c r="J35" i="1" s="1"/>
  <c r="K70" i="1"/>
  <c r="L52" i="1"/>
  <c r="K52" i="1"/>
  <c r="J52" i="1"/>
  <c r="J59" i="3"/>
  <c r="K59" i="3"/>
  <c r="L59" i="3"/>
  <c r="J48" i="3"/>
  <c r="K48" i="3"/>
  <c r="L48" i="3"/>
  <c r="J38" i="3"/>
  <c r="K38" i="3"/>
  <c r="L38" i="3"/>
  <c r="J26" i="3"/>
  <c r="K26" i="3"/>
  <c r="L26" i="3"/>
  <c r="J17" i="3"/>
  <c r="K17" i="3"/>
  <c r="L17" i="3"/>
  <c r="K39" i="2"/>
  <c r="L39" i="2"/>
  <c r="M39" i="2"/>
  <c r="T39" i="2" s="1"/>
  <c r="L35" i="2"/>
  <c r="M35" i="2"/>
  <c r="T35" i="2" s="1"/>
  <c r="K29" i="2"/>
  <c r="L29" i="2"/>
  <c r="M29" i="2"/>
  <c r="T29" i="2" s="1"/>
  <c r="E29" i="2"/>
  <c r="K8" i="2"/>
  <c r="L8" i="2"/>
  <c r="M8" i="2"/>
  <c r="T8" i="2" s="1"/>
  <c r="K11" i="2" l="1"/>
  <c r="K17" i="2" s="1"/>
  <c r="K19" i="2" s="1"/>
  <c r="K22" i="2" s="1"/>
  <c r="K31" i="2" s="1"/>
  <c r="M11" i="2"/>
  <c r="L11" i="2"/>
  <c r="L17" i="2" s="1"/>
  <c r="L19" i="2" s="1"/>
  <c r="L22" i="2" s="1"/>
  <c r="L31" i="2" s="1"/>
  <c r="L61" i="3"/>
  <c r="L28" i="3"/>
  <c r="K61" i="3"/>
  <c r="K28" i="3"/>
  <c r="J61" i="3"/>
  <c r="J28" i="3"/>
  <c r="B88" i="7"/>
  <c r="C88" i="7"/>
  <c r="B89" i="7"/>
  <c r="C89" i="7"/>
  <c r="B90" i="7"/>
  <c r="C90" i="7"/>
  <c r="D90" i="7"/>
  <c r="D89" i="7"/>
  <c r="D88" i="7"/>
  <c r="D81" i="7"/>
  <c r="B76" i="7"/>
  <c r="B81" i="7"/>
  <c r="C81" i="7"/>
  <c r="M17" i="2" l="1"/>
  <c r="T11" i="2"/>
  <c r="C76" i="7"/>
  <c r="B84" i="7"/>
  <c r="M19" i="2" l="1"/>
  <c r="M22" i="2" s="1"/>
  <c r="T17" i="2"/>
  <c r="C84" i="7"/>
  <c r="C18" i="9"/>
  <c r="D18" i="9"/>
  <c r="E18" i="9"/>
  <c r="E17" i="9" s="1"/>
  <c r="D70" i="1"/>
  <c r="C70" i="1"/>
  <c r="D65" i="1"/>
  <c r="E65" i="1"/>
  <c r="C65" i="1"/>
  <c r="D52" i="1"/>
  <c r="E52" i="1"/>
  <c r="C52" i="1"/>
  <c r="D32" i="1"/>
  <c r="D35" i="1" s="1"/>
  <c r="E32" i="1"/>
  <c r="E35" i="1" s="1"/>
  <c r="C32" i="1"/>
  <c r="C35" i="1" s="1"/>
  <c r="D39" i="2"/>
  <c r="C39" i="2"/>
  <c r="D35" i="2"/>
  <c r="E35" i="2"/>
  <c r="C35" i="2"/>
  <c r="D29" i="2"/>
  <c r="C29" i="2"/>
  <c r="D8" i="2"/>
  <c r="E8" i="2"/>
  <c r="C8" i="2"/>
  <c r="D59" i="3"/>
  <c r="E59" i="3"/>
  <c r="C59" i="3"/>
  <c r="D48" i="3"/>
  <c r="E48" i="3"/>
  <c r="C48" i="3"/>
  <c r="C38" i="3"/>
  <c r="D38" i="3"/>
  <c r="E38" i="3"/>
  <c r="D26" i="3"/>
  <c r="E26" i="3"/>
  <c r="C26" i="3"/>
  <c r="D17" i="3"/>
  <c r="E17" i="3"/>
  <c r="C17" i="3"/>
  <c r="B97" i="7"/>
  <c r="C97" i="7"/>
  <c r="D97" i="7"/>
  <c r="M31" i="2" l="1"/>
  <c r="T19" i="2"/>
  <c r="T22" i="2" s="1"/>
  <c r="C28" i="3"/>
  <c r="D11" i="2"/>
  <c r="D17" i="2" s="1"/>
  <c r="D19" i="2" s="1"/>
  <c r="D22" i="2" s="1"/>
  <c r="D31" i="2" s="1"/>
  <c r="C11" i="2"/>
  <c r="C17" i="2" s="1"/>
  <c r="C19" i="2" s="1"/>
  <c r="C22" i="2" s="1"/>
  <c r="C31" i="2" s="1"/>
  <c r="E11" i="2"/>
  <c r="E17" i="2" s="1"/>
  <c r="E19" i="2" s="1"/>
  <c r="E22" i="2" s="1"/>
  <c r="E31" i="2" s="1"/>
  <c r="E28" i="3"/>
  <c r="D28" i="3"/>
  <c r="C61" i="3"/>
  <c r="D61" i="3"/>
  <c r="E61" i="3"/>
  <c r="C8" i="9"/>
  <c r="D8" i="9"/>
  <c r="C9" i="9"/>
  <c r="D9" i="9"/>
  <c r="C10" i="9"/>
  <c r="D10" i="9"/>
  <c r="C11" i="9"/>
  <c r="D11" i="9"/>
  <c r="C14" i="9"/>
  <c r="D14" i="9"/>
  <c r="E14" i="9"/>
  <c r="E10" i="9"/>
  <c r="E9" i="9"/>
  <c r="E8" i="9"/>
  <c r="B91" i="7"/>
  <c r="C15" i="9" s="1"/>
  <c r="C91" i="7"/>
  <c r="D15" i="9" s="1"/>
  <c r="C13" i="9"/>
  <c r="D13" i="9"/>
  <c r="D91" i="7"/>
  <c r="E15" i="9" s="1"/>
  <c r="D76" i="7"/>
  <c r="E12" i="9" l="1"/>
  <c r="D84" i="7"/>
  <c r="E13" i="9" s="1"/>
  <c r="D12" i="9"/>
  <c r="C12" i="9"/>
  <c r="B45" i="7" l="1"/>
  <c r="B64" i="7" l="1"/>
  <c r="E26" i="9"/>
  <c r="E25" i="9"/>
  <c r="D7" i="9"/>
  <c r="E7" i="9"/>
  <c r="C7" i="9"/>
  <c r="D5" i="9"/>
  <c r="E5" i="9"/>
  <c r="E16" i="9" s="1"/>
  <c r="C5" i="9"/>
  <c r="C16" i="9" s="1"/>
  <c r="D4" i="9"/>
  <c r="E4" i="9"/>
  <c r="C4" i="9"/>
  <c r="D6" i="9" l="1"/>
  <c r="D16" i="9"/>
  <c r="C6" i="9"/>
  <c r="E6" i="9"/>
  <c r="D64" i="7" l="1"/>
  <c r="C64" i="7" l="1"/>
  <c r="H29" i="2" l="1"/>
  <c r="H31" i="2" s="1"/>
  <c r="N68" i="1" l="1"/>
  <c r="N70" i="1" s="1"/>
</calcChain>
</file>

<file path=xl/sharedStrings.xml><?xml version="1.0" encoding="utf-8"?>
<sst xmlns="http://schemas.openxmlformats.org/spreadsheetml/2006/main" count="632" uniqueCount="335">
  <si>
    <t xml:space="preserve"> </t>
  </si>
  <si>
    <t>Cash flows from operating activities:</t>
  </si>
  <si>
    <t>Net (loss)/profit for the reporting period</t>
  </si>
  <si>
    <t>Adjustments for:</t>
  </si>
  <si>
    <t>Depreciation and amortization of property, plant and equipment and intangible assets</t>
  </si>
  <si>
    <t>Amortization of right-of-use assets</t>
  </si>
  <si>
    <t>Interest income recognized in profit or loss</t>
  </si>
  <si>
    <t>Interest expense recognized in profit or loss</t>
  </si>
  <si>
    <t>Income from business acquisition</t>
  </si>
  <si>
    <t>Income tax expense recognized in profit or loss</t>
  </si>
  <si>
    <t>Allowances for expected credit losses</t>
  </si>
  <si>
    <t>Loss on write-off of inventories</t>
  </si>
  <si>
    <t>Allowance for inventory impairment</t>
  </si>
  <si>
    <t>(Gain)/loss on disposal of property, plant and equipment</t>
  </si>
  <si>
    <t>Foreign exchange differences</t>
  </si>
  <si>
    <t>Gain on disposal of a Group company</t>
  </si>
  <si>
    <t>Other non-monetary operating  and other expenses/(income), net</t>
  </si>
  <si>
    <t>Movements in working capital:</t>
  </si>
  <si>
    <t>Decrease/(increase) in trade and other receivables</t>
  </si>
  <si>
    <t>Decrease/(increase) in inventories</t>
  </si>
  <si>
    <t>Decrease/(increase) in other assets</t>
  </si>
  <si>
    <t>(Decrease)/increase in trade and other payables</t>
  </si>
  <si>
    <t>Increase/(decrease) in other liabilities</t>
  </si>
  <si>
    <t>Cash generated from operating activities</t>
  </si>
  <si>
    <t>Interest paid</t>
  </si>
  <si>
    <t>Income tax paid</t>
  </si>
  <si>
    <t>Net cash  from operating activities</t>
  </si>
  <si>
    <t>Cash flows from investing activities:</t>
  </si>
  <si>
    <t>Proceeds from sale of property, plant and equipment</t>
  </si>
  <si>
    <t>Loans issued to joint venture</t>
  </si>
  <si>
    <t>Repayment of loans issued to joint venture</t>
  </si>
  <si>
    <t>Interest received</t>
  </si>
  <si>
    <t>Proceeds from disposal of Group companies</t>
  </si>
  <si>
    <t>Other movements</t>
  </si>
  <si>
    <t>Imputed dividends paid</t>
  </si>
  <si>
    <t>Net cash outflow on acquisition of subsidiaries by the Group</t>
  </si>
  <si>
    <t>Net cash used in investing activities</t>
  </si>
  <si>
    <t>Cash flows from financing activities:</t>
  </si>
  <si>
    <t>Proceeds from loans and borrowings</t>
  </si>
  <si>
    <t>Proceeds from return of short-term investments</t>
  </si>
  <si>
    <t>Other finance income</t>
  </si>
  <si>
    <t>Dividends paid</t>
  </si>
  <si>
    <t>Lease liability payments</t>
  </si>
  <si>
    <t>Share-based payments</t>
  </si>
  <si>
    <t>Net cash used in financing activities</t>
  </si>
  <si>
    <t>Net increase/(decrease) in cash and cash equivalents</t>
  </si>
  <si>
    <t>Effect of exchange rate changes on cash held in foreign currencies</t>
  </si>
  <si>
    <t>OIBDA</t>
  </si>
  <si>
    <t xml:space="preserve">CONSOLIDATED STATEMENT OF PROFIT OR LOSS 
AND OTHER COMPREHENSIVE INCOME </t>
  </si>
  <si>
    <t>Revenue</t>
  </si>
  <si>
    <t>Cost of sales</t>
  </si>
  <si>
    <t>Gross profit</t>
  </si>
  <si>
    <t>Selling and administrative expenses</t>
  </si>
  <si>
    <t>Other operating income, net</t>
  </si>
  <si>
    <t>Operating profit</t>
  </si>
  <si>
    <t>Interest income</t>
  </si>
  <si>
    <t>Interest expense</t>
  </si>
  <si>
    <t>Foreign exchange differences, net</t>
  </si>
  <si>
    <t>Other income/(expenses)</t>
  </si>
  <si>
    <t>(Loss)/profit before tax</t>
  </si>
  <si>
    <t>Income tax expense</t>
  </si>
  <si>
    <t>Other comprehensive income</t>
  </si>
  <si>
    <t>Items that will not be reclassified subsequently to profit or loss</t>
  </si>
  <si>
    <t>Remeasurement of defined benefit pension obligations</t>
  </si>
  <si>
    <t>Items that may be reclassified subsequently to profit or loss:</t>
  </si>
  <si>
    <t>Exchange differences on translating foreign operations</t>
  </si>
  <si>
    <t>Other comprehensive income/(loss), net of income tax</t>
  </si>
  <si>
    <t>Total comprehensive (loss)/income for the reporting period</t>
  </si>
  <si>
    <t>Net (loss)/rofit attributable to:</t>
  </si>
  <si>
    <t>Participants of Group of Companies Segezha JSC</t>
  </si>
  <si>
    <t>Non-controlling interest</t>
  </si>
  <si>
    <t>Total comprehensive (loss)/income attributable to:</t>
  </si>
  <si>
    <t>CONSOLIDATED STATEMENT OF FINANCIAL POSITION</t>
  </si>
  <si>
    <t>ASSETS</t>
  </si>
  <si>
    <t>NON-CURRENT ASSETS:</t>
  </si>
  <si>
    <t>Property, plant and equipment</t>
  </si>
  <si>
    <t>Right-of-use assets</t>
  </si>
  <si>
    <t>Intangible assets</t>
  </si>
  <si>
    <t>Goodwil</t>
  </si>
  <si>
    <t>Investments in joint ventures and associates</t>
  </si>
  <si>
    <t>Deferred tax assets</t>
  </si>
  <si>
    <t>Prepayments for non-current assets, net</t>
  </si>
  <si>
    <t>Loans issued to related parties</t>
  </si>
  <si>
    <t>Other non-current assets</t>
  </si>
  <si>
    <t>Total non-current assets</t>
  </si>
  <si>
    <t>CURRENT ASSETS:</t>
  </si>
  <si>
    <t>Inventories, net</t>
  </si>
  <si>
    <t>Contract assets</t>
  </si>
  <si>
    <t>Trade and other receivables, net</t>
  </si>
  <si>
    <t>Taxes receivable</t>
  </si>
  <si>
    <t>Advances and other current assets</t>
  </si>
  <si>
    <t>Cash and cash equivalents</t>
  </si>
  <si>
    <t>Total current assets</t>
  </si>
  <si>
    <t>TOTAL ASSETS</t>
  </si>
  <si>
    <t>EQUITY AND LIABILITIES</t>
  </si>
  <si>
    <t>EQUITY:</t>
  </si>
  <si>
    <t>Charter capital</t>
  </si>
  <si>
    <t>Additional paid-in capital</t>
  </si>
  <si>
    <t>Retained earnings</t>
  </si>
  <si>
    <t>Accumulated other comprehensive income</t>
  </si>
  <si>
    <t>Equity attributable to participants of the Group</t>
  </si>
  <si>
    <t>Non-controlling interests</t>
  </si>
  <si>
    <t>Total equity</t>
  </si>
  <si>
    <t>NON-CURRENT LIABILITIES:</t>
  </si>
  <si>
    <t>Loans and borrowings</t>
  </si>
  <si>
    <t>Lease liabilities</t>
  </si>
  <si>
    <t>Other financial liabilities</t>
  </si>
  <si>
    <t>Pension obligations</t>
  </si>
  <si>
    <t>Deferred tax liabilities</t>
  </si>
  <si>
    <t>Other non-current liabilities</t>
  </si>
  <si>
    <t>Total non-current liabilities</t>
  </si>
  <si>
    <t>CURRENT LIABILITIES:</t>
  </si>
  <si>
    <t>Trade and other payables</t>
  </si>
  <si>
    <t>Provisions</t>
  </si>
  <si>
    <t>Taxes payable</t>
  </si>
  <si>
    <t>Advances received and other liabilities</t>
  </si>
  <si>
    <t>Total current liabilities</t>
  </si>
  <si>
    <t>TOTAL EQUITY AND LIABILITIES</t>
  </si>
  <si>
    <t>Accumulated other comprehensive income/(loss)</t>
  </si>
  <si>
    <t>Equity attributable to participants of Group of Companies Segezha JSC</t>
  </si>
  <si>
    <t>Translation to presentation currency</t>
  </si>
  <si>
    <t>Other</t>
  </si>
  <si>
    <t>31 December 2018</t>
  </si>
  <si>
    <t>Net profit/(loss) for the reporting period</t>
  </si>
  <si>
    <t>Other comprehensive loss for the year</t>
  </si>
  <si>
    <t>Total comprehensive income/(loss) for the year</t>
  </si>
  <si>
    <t>Buy out of non-controlling interest</t>
  </si>
  <si>
    <t>Deemed dividends</t>
  </si>
  <si>
    <t>Declared dividends</t>
  </si>
  <si>
    <t>31 December 2019</t>
  </si>
  <si>
    <t>Other comprehensive income/(loss) for the year</t>
  </si>
  <si>
    <t>Increase the share capital</t>
  </si>
  <si>
    <t>Imputed dividends</t>
  </si>
  <si>
    <t>Dividends to the participants</t>
  </si>
  <si>
    <t>31 December 2020</t>
  </si>
  <si>
    <t>RUB/USD</t>
  </si>
  <si>
    <t>RUB/Euro</t>
  </si>
  <si>
    <t>2020</t>
  </si>
  <si>
    <t>2019</t>
  </si>
  <si>
    <t>Depreciation and amortization expense</t>
  </si>
  <si>
    <t>Elimination of intersegment transactions</t>
  </si>
  <si>
    <t>Russia</t>
  </si>
  <si>
    <t>China</t>
  </si>
  <si>
    <t>Germany</t>
  </si>
  <si>
    <t>Egypt</t>
  </si>
  <si>
    <t>Finland</t>
  </si>
  <si>
    <t>Netherlands</t>
  </si>
  <si>
    <t>Denmark</t>
  </si>
  <si>
    <t>Turkey</t>
  </si>
  <si>
    <t>Italy</t>
  </si>
  <si>
    <t>France</t>
  </si>
  <si>
    <t>Saudi Arabia</t>
  </si>
  <si>
    <t>USA</t>
  </si>
  <si>
    <t>United Kingdom</t>
  </si>
  <si>
    <t>Romania</t>
  </si>
  <si>
    <t>Kazakhstan</t>
  </si>
  <si>
    <t>2018</t>
  </si>
  <si>
    <t>FX effect</t>
  </si>
  <si>
    <t>Czech Republic</t>
  </si>
  <si>
    <t>Mexico</t>
  </si>
  <si>
    <t>Korea, Republic</t>
  </si>
  <si>
    <t>Ghana</t>
  </si>
  <si>
    <t>OIBDA by segment</t>
  </si>
  <si>
    <t>Total revenue</t>
  </si>
  <si>
    <t>% of export revenue</t>
  </si>
  <si>
    <t>Content:</t>
  </si>
  <si>
    <t>1. Balance Sheet</t>
  </si>
  <si>
    <t>2. P&amp;L</t>
  </si>
  <si>
    <t>3. Cash Flows</t>
  </si>
  <si>
    <t>4. Equity</t>
  </si>
  <si>
    <t>5. Breakdowns</t>
  </si>
  <si>
    <t>IR contacts:</t>
  </si>
  <si>
    <t>Elena Romanova</t>
  </si>
  <si>
    <t>ev.romanova@segezha-group.com</t>
  </si>
  <si>
    <t>Links:</t>
  </si>
  <si>
    <t>Investor presentations</t>
  </si>
  <si>
    <t>Financial results &amp; statements</t>
  </si>
  <si>
    <t>Annual report</t>
  </si>
  <si>
    <t>ESG report</t>
  </si>
  <si>
    <t>OIBDA reconciliation</t>
  </si>
  <si>
    <t>FX rates</t>
  </si>
  <si>
    <t>average for the period</t>
  </si>
  <si>
    <t>margin</t>
  </si>
  <si>
    <t>Paper &amp; packaging</t>
  </si>
  <si>
    <t>Forestry management &amp; woodworking</t>
  </si>
  <si>
    <t>Plywood &amp; boards</t>
  </si>
  <si>
    <t>Net income</t>
  </si>
  <si>
    <t>FINANCIAL HIGHLIGHTS</t>
  </si>
  <si>
    <t>CAPEX</t>
  </si>
  <si>
    <t>Net cash from Operating Activities (CFO)</t>
  </si>
  <si>
    <t>Net cash from Investing Activities (CFI)</t>
  </si>
  <si>
    <t>Net cash from Financing Activities (CFF)</t>
  </si>
  <si>
    <t>Total debt</t>
  </si>
  <si>
    <t>Net Debt</t>
  </si>
  <si>
    <t>ND/LTM EBITDA (x)</t>
  </si>
  <si>
    <t xml:space="preserve">Dividends declared for the period </t>
  </si>
  <si>
    <t>OIBDA margin (%)</t>
  </si>
  <si>
    <t>FX rates @ date</t>
  </si>
  <si>
    <t>FX rates average for the period</t>
  </si>
  <si>
    <t>Dividends paid per share (RUB per share)</t>
  </si>
  <si>
    <t>Other (income)/expenses</t>
  </si>
  <si>
    <t>Net finance (income)/expenses</t>
  </si>
  <si>
    <t>Debt</t>
  </si>
  <si>
    <t>Revenue by segment</t>
  </si>
  <si>
    <t>Revenue by geography</t>
  </si>
  <si>
    <t>Free cash flow (CFO - CAPEX)</t>
  </si>
  <si>
    <t>Debt by currency</t>
  </si>
  <si>
    <t>Short-term bank loans</t>
  </si>
  <si>
    <t>RUB</t>
  </si>
  <si>
    <t>EUR</t>
  </si>
  <si>
    <t>Long-term bank loans</t>
  </si>
  <si>
    <t>Long-term bonds</t>
  </si>
  <si>
    <t>Net debt</t>
  </si>
  <si>
    <t>Short-term debt</t>
  </si>
  <si>
    <t>Long-term debt</t>
  </si>
  <si>
    <t>Cash &amp; cash equivalents</t>
  </si>
  <si>
    <t xml:space="preserve">Net debt </t>
  </si>
  <si>
    <t>Maintenance</t>
  </si>
  <si>
    <t>Strategic projects</t>
  </si>
  <si>
    <t>Share in net profit of associates recognised using equity method</t>
  </si>
  <si>
    <t>Revaluation of previously held interest in acquire to fair value</t>
  </si>
  <si>
    <t>Proceeds from disposal of Karelia DSP JSC</t>
  </si>
  <si>
    <t>Buy out of the stake of non-controlling shareholders of Group companies</t>
  </si>
  <si>
    <t>n/a</t>
  </si>
  <si>
    <t>USD</t>
  </si>
  <si>
    <t>6M'20</t>
  </si>
  <si>
    <t>6M'21</t>
  </si>
  <si>
    <t>6M'19</t>
  </si>
  <si>
    <t>Other finance income/(expenses)</t>
  </si>
  <si>
    <t>June 30, 
2019</t>
  </si>
  <si>
    <t>June 30, 
2020</t>
  </si>
  <si>
    <t>June 30, 
2021</t>
  </si>
  <si>
    <t>Production</t>
  </si>
  <si>
    <t>Sales</t>
  </si>
  <si>
    <t>1Q'21</t>
  </si>
  <si>
    <t>2Q'21</t>
  </si>
  <si>
    <t>3Q'21</t>
  </si>
  <si>
    <t>Kraft paper</t>
  </si>
  <si>
    <t>Packaging</t>
  </si>
  <si>
    <t>Sawn timber</t>
  </si>
  <si>
    <t>Pellets</t>
  </si>
  <si>
    <t>Harvesting</t>
  </si>
  <si>
    <t>Plywood</t>
  </si>
  <si>
    <t>Fiberboards</t>
  </si>
  <si>
    <t>Glulam</t>
  </si>
  <si>
    <t>House-kits</t>
  </si>
  <si>
    <t>CLT</t>
  </si>
  <si>
    <t xml:space="preserve">ths t </t>
  </si>
  <si>
    <t>mln pcs</t>
  </si>
  <si>
    <t>mln sq m</t>
  </si>
  <si>
    <t>ths cu m</t>
  </si>
  <si>
    <t>4Q'21</t>
  </si>
  <si>
    <t>to the market</t>
  </si>
  <si>
    <t>internal converting</t>
  </si>
  <si>
    <t>[1] ARP - average realised prices</t>
  </si>
  <si>
    <t>[2]FCA - Free Carrier (for more details pls visit Incoterms site)</t>
  </si>
  <si>
    <t>2021</t>
  </si>
  <si>
    <t>euro/ths pcs</t>
  </si>
  <si>
    <t xml:space="preserve">euro/t </t>
  </si>
  <si>
    <t>euro/cu m</t>
  </si>
  <si>
    <t>link to Incoterms</t>
  </si>
  <si>
    <t>6. Operating data</t>
  </si>
  <si>
    <t>Payments for property, plant and equipment</t>
  </si>
  <si>
    <t>Investing in the joint venture</t>
  </si>
  <si>
    <t>Payments for intangible assets and right-of-use assets</t>
  </si>
  <si>
    <t>Proceeds from issue of shares through public offering</t>
  </si>
  <si>
    <t>Share issue transactions costs</t>
  </si>
  <si>
    <t xml:space="preserve">Proceeds from bonds </t>
  </si>
  <si>
    <t>Total comprehensive loss for the year</t>
  </si>
  <si>
    <t>Issue of shares through public offering</t>
  </si>
  <si>
    <t>Share issue transactions costs net of current and deferred income tax</t>
  </si>
  <si>
    <t>Buy-back of non-controlling interest</t>
  </si>
  <si>
    <t>Distribution to companies under common control</t>
  </si>
  <si>
    <t>Dividends to the shareholders</t>
  </si>
  <si>
    <t>31 December 2021</t>
  </si>
  <si>
    <t>Share / Charter capital</t>
  </si>
  <si>
    <t>Consideration payable for business acquisition</t>
  </si>
  <si>
    <t>Dividends payable</t>
  </si>
  <si>
    <t>Laminated wood products</t>
  </si>
  <si>
    <t>Belgium</t>
  </si>
  <si>
    <t>Other finance expenses / (income)</t>
  </si>
  <si>
    <t>Advances on business acquisitions</t>
  </si>
  <si>
    <t>CONSOLIDATED STATEMENT OF CHANGES IN EQUITY</t>
  </si>
  <si>
    <t>1Q'22</t>
  </si>
  <si>
    <t>Q3'21</t>
  </si>
  <si>
    <t>Q2'21</t>
  </si>
  <si>
    <t>Q4'21</t>
  </si>
  <si>
    <t>Q1'22</t>
  </si>
  <si>
    <t>Impairment of property, plant and equipment</t>
  </si>
  <si>
    <t>Cash and cash equivalents, beginning of the year / period</t>
  </si>
  <si>
    <t>Cash and cash equivalents, end of the year  / period</t>
  </si>
  <si>
    <t>СONSOLIDATED STATEMENT OF CASH FLOWS</t>
  </si>
  <si>
    <t>Q2'22</t>
  </si>
  <si>
    <t>2Q'22</t>
  </si>
  <si>
    <t>Q1'21</t>
  </si>
  <si>
    <t>adjusted [1]</t>
  </si>
  <si>
    <t>(RUB mln)</t>
  </si>
  <si>
    <t>June 30, 
2022</t>
  </si>
  <si>
    <t>Other financial assets</t>
  </si>
  <si>
    <t>6M'22</t>
  </si>
  <si>
    <t>RUB mln</t>
  </si>
  <si>
    <t>[1] Numbers are adjusted in 6M 2022 financial statements. As at 30 June 2022 the Group has not completed assessment of the fair value of the acquired assets and liabilities of IFR and corresponding purchase price allocation. Purchase price allocation of fair value of assets and liabilities will be concluded within 12 months from the date of acquisition (Dec 28, 2021)</t>
  </si>
  <si>
    <t>Q3'22</t>
  </si>
  <si>
    <t>RUB/Yuan</t>
  </si>
  <si>
    <r>
      <t>ARP (FCA) [</t>
    </r>
    <r>
      <rPr>
        <b/>
        <i/>
        <sz val="10"/>
        <color theme="9" tint="-0.249977111117893"/>
        <rFont val="Franklin Gothic Book"/>
        <family val="2"/>
        <charset val="204"/>
      </rPr>
      <t>1,2]</t>
    </r>
  </si>
  <si>
    <t>[1]</t>
  </si>
  <si>
    <t>6М'21</t>
  </si>
  <si>
    <t>Group OIBDA adj.</t>
  </si>
  <si>
    <r>
      <t xml:space="preserve">[1] In Q4'21 OIBDA was adjusted for </t>
    </r>
    <r>
      <rPr>
        <b/>
        <i/>
        <sz val="8"/>
        <color theme="1"/>
        <rFont val="Franklin Gothic Book"/>
        <family val="2"/>
        <charset val="204"/>
      </rPr>
      <t>income</t>
    </r>
    <r>
      <rPr>
        <i/>
        <sz val="8"/>
        <color theme="1"/>
        <rFont val="Franklin Gothic Book"/>
        <family val="2"/>
        <charset val="204"/>
      </rPr>
      <t xml:space="preserve"> from M&amp;A of NLHK in amount of RUB 3,822 mln. The adjustment had a positive effect on the segment "Forestry mgmt &amp; Wood working". OIBDA before the adjustments was RUB 3,718 mln. </t>
    </r>
  </si>
  <si>
    <t>euro/sq m</t>
  </si>
  <si>
    <t xml:space="preserve"> +7 (499) 962 82 00 ext. 10378</t>
  </si>
  <si>
    <t>Q4'22</t>
  </si>
  <si>
    <t>2022</t>
  </si>
  <si>
    <t>[2]</t>
  </si>
  <si>
    <t>Partial discharge of deferred payment on business acquisition</t>
  </si>
  <si>
    <t>31 December 2022</t>
  </si>
  <si>
    <t>Lebanon</t>
  </si>
  <si>
    <r>
      <t xml:space="preserve">[2] In Q4'22 OIBDA was adjusted for </t>
    </r>
    <r>
      <rPr>
        <b/>
        <i/>
        <sz val="8"/>
        <rFont val="Franklin Gothic Book"/>
        <family val="2"/>
        <charset val="204"/>
      </rPr>
      <t>income</t>
    </r>
    <r>
      <rPr>
        <i/>
        <sz val="8"/>
        <rFont val="Franklin Gothic Book"/>
        <family val="2"/>
        <charset val="204"/>
      </rPr>
      <t xml:space="preserve"> from partial discharge of deferred payment in the amount of USD 47.5 million (equivalent to RUB 3.4 bn at the exchange rates effective on the agreement date) recognized as ‘Other operating income/(expenses)’. Adjustment was considered in segment "Other". </t>
    </r>
  </si>
  <si>
    <t>CNY</t>
  </si>
  <si>
    <t>ST portion of LT bonds</t>
  </si>
  <si>
    <t>Q1'23</t>
  </si>
  <si>
    <t>Net (loss)/profit for the reporting period from discontinued operations</t>
  </si>
  <si>
    <t>[1] Indicators are presented in conformity with the requirements of IFRS 5 concerning separate presentation of continuing and discontinued operations (sale of the converting plants of Segezha Packaging on 22 February 2023)</t>
  </si>
  <si>
    <t>Repayment of principal of loans, borrowings, bonds</t>
  </si>
  <si>
    <t>Q2'23</t>
  </si>
  <si>
    <t>6M'23</t>
  </si>
  <si>
    <t>June 30, 
2023</t>
  </si>
  <si>
    <t>Net (loss)/profit for the reporting period from continued operations</t>
  </si>
  <si>
    <t xml:space="preserve">Net (loss)/profit for the reporting period </t>
  </si>
  <si>
    <t>adjusted</t>
  </si>
  <si>
    <t>[3]</t>
  </si>
  <si>
    <t>[3] Indicators are presented in conformity with the requirements of IFRS 5 concerning separate presentation of continuing and discontinued operations (sale of the converting plants of Segezha Packaging on 22 February 2023)</t>
  </si>
  <si>
    <t xml:space="preserve">adjusted </t>
  </si>
  <si>
    <t>Q3'23</t>
  </si>
  <si>
    <t>Note: Q1 &amp; Q2 2023 were 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</si>
</sst>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
    <numFmt numFmtId="165" formatCode="_-* #,##0.00\ _₽_-;\-* #,##0.00\ _₽_-;_-* &quot;-&quot;??\ _₽_-;_-@_-"/>
    <numFmt numFmtId="166" formatCode="###,000"/>
    <numFmt numFmtId="167" formatCode="_-* #,##0.00_р_._-;\-* #,##0.00_р_._-;_-* &quot;-&quot;??_р_._-;_-@_-"/>
    <numFmt numFmtId="168" formatCode="_-* #,##0\ _₽_-;\-* #,##0\ _₽_-;_-* &quot;-&quot;??\ _₽_-;_-@_-"/>
    <numFmt numFmtId="169" formatCode="#,###.0;\(#,###.0\);\-"/>
    <numFmt numFmtId="170" formatCode="_-* #,##0_-;\-* #,##0_-;_-* &quot;-&quot;??_-;_-@_-"/>
    <numFmt numFmtId="171" formatCode="0.0"/>
    <numFmt numFmtId="172" formatCode="_-* #,##0.000\ _₽_-;\-* #,##0.000\ _₽_-;_-* &quot;-&quot;??\ _₽_-;_-@_-"/>
    <numFmt numFmtId="173" formatCode="#,###.00;\(#,###.00\);\-"/>
    <numFmt numFmtId="174" formatCode="#,###.000;\(#,###.000\);\-"/>
    <numFmt numFmtId="175" formatCode="0.0%"/>
  </numFmts>
  <fonts count="51" x14ac:knownFonts="1">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0"/>
      <name val="Arial"/>
      <family val="2"/>
      <charset val="204"/>
    </font>
    <font>
      <sz val="11"/>
      <color theme="1"/>
      <name val="Calibri"/>
      <family val="2"/>
      <scheme val="minor"/>
    </font>
    <font>
      <u/>
      <sz val="11"/>
      <color theme="10"/>
      <name val="Calibri"/>
      <family val="2"/>
      <scheme val="minor"/>
    </font>
    <font>
      <sz val="10"/>
      <name val="Arial"/>
      <family val="2"/>
    </font>
    <font>
      <b/>
      <sz val="8"/>
      <color rgb="FF1F497D"/>
      <name val="Verdana"/>
      <family val="2"/>
      <charset val="204"/>
    </font>
    <font>
      <sz val="8"/>
      <color rgb="FF1F497D"/>
      <name val="Verdana"/>
      <family val="2"/>
      <charset val="204"/>
    </font>
    <font>
      <sz val="8"/>
      <color rgb="FF000000"/>
      <name val="Verdana"/>
      <family val="2"/>
      <charset val="204"/>
    </font>
    <font>
      <b/>
      <sz val="8"/>
      <color rgb="FF00CC00"/>
      <name val="Verdana"/>
      <family val="2"/>
      <charset val="204"/>
    </font>
    <font>
      <b/>
      <sz val="8"/>
      <color rgb="FF33CC33"/>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b/>
      <i/>
      <sz val="8"/>
      <color rgb="FF1F497D"/>
      <name val="Verdana"/>
      <family val="2"/>
      <charset val="204"/>
    </font>
    <font>
      <i/>
      <sz val="8"/>
      <color rgb="FF1F497D"/>
      <name val="Verdana"/>
      <family val="2"/>
      <charset val="204"/>
    </font>
    <font>
      <sz val="10"/>
      <name val="Arial Cyr"/>
      <charset val="204"/>
    </font>
    <font>
      <sz val="8"/>
      <color theme="1"/>
      <name val="Arial"/>
      <family val="2"/>
      <charset val="204"/>
    </font>
    <font>
      <sz val="12"/>
      <color theme="1"/>
      <name val="Times New Roman"/>
      <family val="2"/>
      <charset val="204"/>
    </font>
    <font>
      <b/>
      <sz val="11"/>
      <color indexed="9"/>
      <name val="Calibri"/>
      <family val="2"/>
    </font>
    <font>
      <sz val="9"/>
      <color theme="1"/>
      <name val="Franklin Gothic Book"/>
      <family val="2"/>
      <charset val="204"/>
    </font>
    <font>
      <b/>
      <sz val="9"/>
      <color theme="9" tint="-0.249977111117893"/>
      <name val="Franklin Gothic Book"/>
      <family val="2"/>
      <charset val="204"/>
    </font>
    <font>
      <i/>
      <sz val="9"/>
      <color theme="9" tint="-0.249977111117893"/>
      <name val="Franklin Gothic Book"/>
      <family val="2"/>
      <charset val="204"/>
    </font>
    <font>
      <b/>
      <sz val="9"/>
      <color theme="1"/>
      <name val="Franklin Gothic Book"/>
      <family val="2"/>
      <charset val="204"/>
    </font>
    <font>
      <i/>
      <sz val="8"/>
      <color theme="1"/>
      <name val="Franklin Gothic Book"/>
      <family val="2"/>
      <charset val="204"/>
    </font>
    <font>
      <b/>
      <sz val="9"/>
      <name val="Franklin Gothic Book"/>
      <family val="2"/>
      <charset val="204"/>
    </font>
    <font>
      <u/>
      <sz val="9"/>
      <color theme="10"/>
      <name val="Franklin Gothic Book"/>
      <family val="2"/>
      <charset val="204"/>
    </font>
    <font>
      <b/>
      <sz val="9"/>
      <color rgb="FF000000"/>
      <name val="Franklin Gothic Book"/>
      <family val="2"/>
      <charset val="204"/>
    </font>
    <font>
      <sz val="9"/>
      <color rgb="FF000000"/>
      <name val="Franklin Gothic Book"/>
      <family val="2"/>
      <charset val="204"/>
    </font>
    <font>
      <i/>
      <sz val="9"/>
      <color theme="1"/>
      <name val="Franklin Gothic Book"/>
      <family val="2"/>
      <charset val="204"/>
    </font>
    <font>
      <sz val="9"/>
      <color theme="9" tint="-0.249977111117893"/>
      <name val="Franklin Gothic Book"/>
      <family val="2"/>
      <charset val="204"/>
    </font>
    <font>
      <sz val="9"/>
      <name val="Franklin Gothic Book"/>
      <family val="2"/>
      <charset val="204"/>
    </font>
    <font>
      <i/>
      <u/>
      <sz val="9"/>
      <color theme="10"/>
      <name val="Franklin Gothic Book"/>
      <family val="2"/>
      <charset val="204"/>
    </font>
    <font>
      <i/>
      <sz val="9"/>
      <name val="Franklin Gothic Book"/>
      <family val="2"/>
      <charset val="204"/>
    </font>
    <font>
      <sz val="11"/>
      <color theme="1"/>
      <name val="Franklin Gothic Book"/>
      <family val="2"/>
      <charset val="204"/>
    </font>
    <font>
      <b/>
      <i/>
      <sz val="9"/>
      <color theme="1"/>
      <name val="Franklin Gothic Book"/>
      <family val="2"/>
      <charset val="204"/>
    </font>
    <font>
      <b/>
      <i/>
      <sz val="9"/>
      <color theme="9" tint="-0.249977111117893"/>
      <name val="Franklin Gothic Book"/>
      <family val="2"/>
      <charset val="204"/>
    </font>
    <font>
      <b/>
      <i/>
      <sz val="10"/>
      <color theme="9" tint="-0.249977111117893"/>
      <name val="Franklin Gothic Book"/>
      <family val="2"/>
      <charset val="204"/>
    </font>
    <font>
      <i/>
      <u/>
      <sz val="11"/>
      <color theme="10"/>
      <name val="Franklin Gothic Book"/>
      <family val="2"/>
      <charset val="204"/>
    </font>
    <font>
      <sz val="10"/>
      <color theme="1"/>
      <name val="Franklin Gothic Book"/>
      <family val="2"/>
      <charset val="204"/>
    </font>
    <font>
      <b/>
      <sz val="11"/>
      <color theme="9" tint="-0.249977111117893"/>
      <name val="Franklin Gothic Book"/>
      <family val="2"/>
      <charset val="204"/>
    </font>
    <font>
      <u/>
      <sz val="11"/>
      <color theme="10"/>
      <name val="Franklin Gothic Book"/>
      <family val="2"/>
      <charset val="204"/>
    </font>
    <font>
      <sz val="9"/>
      <color theme="9" tint="-0.499984740745262"/>
      <name val="Franklin Gothic Book"/>
      <family val="2"/>
      <charset val="204"/>
    </font>
    <font>
      <b/>
      <i/>
      <sz val="8"/>
      <color theme="1"/>
      <name val="Franklin Gothic Book"/>
      <family val="2"/>
      <charset val="204"/>
    </font>
    <font>
      <b/>
      <sz val="9"/>
      <color theme="9" tint="-0.499984740745262"/>
      <name val="Franklin Gothic Book"/>
      <family val="2"/>
      <charset val="204"/>
    </font>
    <font>
      <i/>
      <sz val="8"/>
      <name val="Franklin Gothic Book"/>
      <family val="2"/>
      <charset val="204"/>
    </font>
    <font>
      <b/>
      <i/>
      <sz val="8"/>
      <name val="Franklin Gothic Book"/>
      <family val="2"/>
      <charset val="204"/>
    </font>
    <font>
      <i/>
      <sz val="9"/>
      <color theme="9" tint="-0.499984740745262"/>
      <name val="Franklin Gothic Book"/>
      <family val="2"/>
      <charset val="204"/>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DBE5F1"/>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9"/>
        <bgColor indexed="64"/>
      </patternFill>
    </fill>
    <fill>
      <patternFill patternType="solid">
        <fgColor rgb="FF4F81BD"/>
        <bgColor indexed="64"/>
      </patternFill>
    </fill>
    <fill>
      <patternFill patternType="solid">
        <fgColor theme="2"/>
        <bgColor indexed="64"/>
      </patternFill>
    </fill>
    <fill>
      <patternFill patternType="solid">
        <fgColor theme="0" tint="-0.14999847407452621"/>
        <bgColor indexed="64"/>
      </patternFill>
    </fill>
  </fills>
  <borders count="17">
    <border>
      <left/>
      <right/>
      <top/>
      <bottom/>
      <diagonal/>
    </border>
    <border>
      <left/>
      <right/>
      <top/>
      <bottom style="thin">
        <color theme="9" tint="-0.249977111117893"/>
      </bottom>
      <diagonal/>
    </border>
    <border>
      <left/>
      <right/>
      <top style="thin">
        <color theme="9" tint="-0.249977111117893"/>
      </top>
      <bottom style="thin">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thin">
        <color theme="9" tint="-0.249977111117893"/>
      </left>
      <right/>
      <top style="thin">
        <color theme="9" tint="-0.249977111117893"/>
      </top>
      <bottom style="thin">
        <color theme="9" tint="-0.249977111117893"/>
      </bottom>
      <diagonal/>
    </border>
    <border>
      <left/>
      <right/>
      <top/>
      <bottom style="thin">
        <color indexed="64"/>
      </bottom>
      <diagonal/>
    </border>
    <border>
      <left style="thin">
        <color auto="1"/>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style="hair">
        <color indexed="64"/>
      </right>
      <top/>
      <bottom/>
      <diagonal/>
    </border>
    <border>
      <left style="thin">
        <color indexed="64"/>
      </left>
      <right/>
      <top/>
      <bottom style="thin">
        <color theme="9" tint="-0.249977111117893"/>
      </bottom>
      <diagonal/>
    </border>
    <border>
      <left/>
      <right/>
      <top/>
      <bottom style="double">
        <color theme="9" tint="-0.249977111117893"/>
      </bottom>
      <diagonal/>
    </border>
    <border>
      <left/>
      <right/>
      <top style="thin">
        <color theme="9" tint="-0.249977111117893"/>
      </top>
      <bottom/>
      <diagonal/>
    </border>
  </borders>
  <cellStyleXfs count="285">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xf numFmtId="9" fontId="4" fillId="0" borderId="0" applyFont="0" applyFill="0" applyBorder="0" applyAlignment="0" applyProtection="0"/>
    <xf numFmtId="0" fontId="5" fillId="0" borderId="0" applyNumberFormat="0" applyFill="0" applyBorder="0" applyAlignment="0" applyProtection="0"/>
    <xf numFmtId="0" fontId="1" fillId="0" borderId="0"/>
    <xf numFmtId="0" fontId="4" fillId="0" borderId="0"/>
    <xf numFmtId="0" fontId="4" fillId="0" borderId="0"/>
    <xf numFmtId="0" fontId="4" fillId="0" borderId="0"/>
    <xf numFmtId="0" fontId="1" fillId="0" borderId="0"/>
    <xf numFmtId="0" fontId="6" fillId="0" borderId="0"/>
    <xf numFmtId="0" fontId="1" fillId="0" borderId="0"/>
    <xf numFmtId="43" fontId="4" fillId="0" borderId="0" applyFont="0" applyFill="0" applyBorder="0" applyAlignment="0" applyProtection="0"/>
    <xf numFmtId="0" fontId="6" fillId="0" borderId="0"/>
    <xf numFmtId="0" fontId="4"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7" fillId="5" borderId="8" applyNumberFormat="0" applyAlignment="0" applyProtection="0">
      <alignment horizontal="left" vertical="center" indent="1"/>
    </xf>
    <xf numFmtId="166" fontId="8" fillId="0" borderId="9" applyNumberFormat="0" applyProtection="0">
      <alignment horizontal="right" vertical="center"/>
    </xf>
    <xf numFmtId="166" fontId="7" fillId="0" borderId="10" applyNumberFormat="0" applyProtection="0">
      <alignment horizontal="right" vertical="center"/>
    </xf>
    <xf numFmtId="0" fontId="9" fillId="4" borderId="10" applyNumberFormat="0" applyAlignment="0" applyProtection="0">
      <alignment horizontal="left" vertical="center" indent="1"/>
    </xf>
    <xf numFmtId="0" fontId="9" fillId="6" borderId="10" applyNumberFormat="0" applyAlignment="0" applyProtection="0">
      <alignment horizontal="left" vertical="center" indent="1"/>
    </xf>
    <xf numFmtId="166" fontId="8" fillId="7" borderId="9" applyNumberFormat="0" applyBorder="0" applyProtection="0">
      <alignment horizontal="right" vertical="center"/>
    </xf>
    <xf numFmtId="0" fontId="9" fillId="4" borderId="10" applyNumberFormat="0" applyAlignment="0" applyProtection="0">
      <alignment horizontal="left" vertical="center" indent="1"/>
    </xf>
    <xf numFmtId="166" fontId="7" fillId="6" borderId="10" applyNumberFormat="0" applyProtection="0">
      <alignment horizontal="right" vertical="center"/>
    </xf>
    <xf numFmtId="166" fontId="7" fillId="7" borderId="10" applyNumberFormat="0" applyBorder="0" applyProtection="0">
      <alignment horizontal="right" vertical="center"/>
    </xf>
    <xf numFmtId="166" fontId="10" fillId="8" borderId="11" applyNumberFormat="0" applyBorder="0" applyAlignment="0" applyProtection="0">
      <alignment horizontal="right" vertical="center" indent="1"/>
    </xf>
    <xf numFmtId="166" fontId="11" fillId="9" borderId="11" applyNumberFormat="0" applyBorder="0" applyAlignment="0" applyProtection="0">
      <alignment horizontal="right" vertical="center" indent="1"/>
    </xf>
    <xf numFmtId="166" fontId="11" fillId="10" borderId="11" applyNumberFormat="0" applyBorder="0" applyAlignment="0" applyProtection="0">
      <alignment horizontal="right" vertical="center" indent="1"/>
    </xf>
    <xf numFmtId="166" fontId="12" fillId="11" borderId="11" applyNumberFormat="0" applyBorder="0" applyAlignment="0" applyProtection="0">
      <alignment horizontal="right" vertical="center" indent="1"/>
    </xf>
    <xf numFmtId="166" fontId="12" fillId="12" borderId="11" applyNumberFormat="0" applyBorder="0" applyAlignment="0" applyProtection="0">
      <alignment horizontal="right" vertical="center" indent="1"/>
    </xf>
    <xf numFmtId="166" fontId="12" fillId="13" borderId="11" applyNumberFormat="0" applyBorder="0" applyAlignment="0" applyProtection="0">
      <alignment horizontal="right" vertical="center" indent="1"/>
    </xf>
    <xf numFmtId="166" fontId="13" fillId="14" borderId="11" applyNumberFormat="0" applyBorder="0" applyAlignment="0" applyProtection="0">
      <alignment horizontal="right" vertical="center" indent="1"/>
    </xf>
    <xf numFmtId="166" fontId="13" fillId="15" borderId="11" applyNumberFormat="0" applyBorder="0" applyAlignment="0" applyProtection="0">
      <alignment horizontal="right" vertical="center" indent="1"/>
    </xf>
    <xf numFmtId="166" fontId="13" fillId="16" borderId="11" applyNumberFormat="0" applyBorder="0" applyAlignment="0" applyProtection="0">
      <alignment horizontal="right" vertical="center" indent="1"/>
    </xf>
    <xf numFmtId="0" fontId="14" fillId="0" borderId="8" applyNumberFormat="0" applyFont="0" applyFill="0" applyAlignment="0" applyProtection="0"/>
    <xf numFmtId="166" fontId="8" fillId="17" borderId="8" applyNumberFormat="0" applyAlignment="0" applyProtection="0">
      <alignment horizontal="left" vertical="center" indent="1"/>
    </xf>
    <xf numFmtId="0" fontId="7" fillId="5" borderId="10" applyNumberFormat="0" applyAlignment="0" applyProtection="0">
      <alignment horizontal="left" vertical="center" indent="1"/>
    </xf>
    <xf numFmtId="0" fontId="9" fillId="18" borderId="8" applyNumberFormat="0" applyAlignment="0" applyProtection="0">
      <alignment horizontal="left" vertical="center" indent="1"/>
    </xf>
    <xf numFmtId="0" fontId="9" fillId="19" borderId="8" applyNumberFormat="0" applyAlignment="0" applyProtection="0">
      <alignment horizontal="left" vertical="center" indent="1"/>
    </xf>
    <xf numFmtId="0" fontId="9" fillId="20" borderId="8" applyNumberFormat="0" applyAlignment="0" applyProtection="0">
      <alignment horizontal="left" vertical="center" indent="1"/>
    </xf>
    <xf numFmtId="0" fontId="9" fillId="7" borderId="8" applyNumberFormat="0" applyAlignment="0" applyProtection="0">
      <alignment horizontal="left" vertical="center" indent="1"/>
    </xf>
    <xf numFmtId="0" fontId="9" fillId="6" borderId="10" applyNumberFormat="0" applyAlignment="0" applyProtection="0">
      <alignment horizontal="left" vertical="center" indent="1"/>
    </xf>
    <xf numFmtId="0" fontId="15" fillId="0" borderId="12" applyNumberFormat="0" applyFill="0" applyBorder="0" applyAlignment="0" applyProtection="0"/>
    <xf numFmtId="0" fontId="16" fillId="0" borderId="12" applyNumberFormat="0" applyBorder="0" applyAlignment="0" applyProtection="0"/>
    <xf numFmtId="0" fontId="15" fillId="4" borderId="10" applyNumberFormat="0" applyAlignment="0" applyProtection="0">
      <alignment horizontal="left" vertical="center" indent="1"/>
    </xf>
    <xf numFmtId="0" fontId="15" fillId="4" borderId="10" applyNumberFormat="0" applyAlignment="0" applyProtection="0">
      <alignment horizontal="left" vertical="center" indent="1"/>
    </xf>
    <xf numFmtId="0" fontId="15" fillId="6" borderId="10" applyNumberFormat="0" applyAlignment="0" applyProtection="0">
      <alignment horizontal="left" vertical="center" indent="1"/>
    </xf>
    <xf numFmtId="166" fontId="17" fillId="6" borderId="10" applyNumberFormat="0" applyProtection="0">
      <alignment horizontal="right" vertical="center"/>
    </xf>
    <xf numFmtId="166" fontId="18" fillId="7" borderId="9" applyNumberFormat="0" applyBorder="0" applyProtection="0">
      <alignment horizontal="right" vertical="center"/>
    </xf>
    <xf numFmtId="166" fontId="17" fillId="7" borderId="10" applyNumberFormat="0" applyBorder="0" applyProtection="0">
      <alignment horizontal="right" vertical="center"/>
    </xf>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6" fontId="8" fillId="17" borderId="8" applyNumberFormat="0" applyAlignment="0" applyProtection="0">
      <alignment horizontal="left" vertical="center" indent="1"/>
    </xf>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167" fontId="4" fillId="0" borderId="0" applyFont="0" applyFill="0" applyBorder="0" applyAlignment="0" applyProtection="0"/>
    <xf numFmtId="9" fontId="19"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6" fillId="0" borderId="0" applyFont="0" applyFill="0" applyBorder="0" applyAlignment="0" applyProtection="0"/>
    <xf numFmtId="0" fontId="6" fillId="21" borderId="13" applyNumberFormat="0" applyFont="0" applyAlignment="0" applyProtection="0"/>
    <xf numFmtId="0" fontId="19" fillId="0" borderId="0"/>
    <xf numFmtId="167" fontId="3" fillId="0" borderId="0" applyFont="0" applyFill="0" applyBorder="0" applyAlignment="0" applyProtection="0"/>
    <xf numFmtId="167" fontId="19" fillId="0" borderId="0" applyFont="0" applyFill="0" applyBorder="0" applyAlignment="0" applyProtection="0"/>
    <xf numFmtId="0" fontId="6"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0" fontId="20" fillId="0" borderId="0"/>
    <xf numFmtId="167" fontId="21" fillId="0" borderId="0" applyFont="0" applyFill="0" applyBorder="0" applyAlignment="0" applyProtection="0"/>
    <xf numFmtId="0" fontId="21" fillId="0" borderId="0"/>
    <xf numFmtId="9" fontId="21"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9" fontId="1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167" fontId="19" fillId="0" borderId="0" applyFont="0" applyFill="0" applyBorder="0" applyAlignment="0" applyProtection="0"/>
    <xf numFmtId="0" fontId="1" fillId="0" borderId="0"/>
    <xf numFmtId="43" fontId="19" fillId="0" borderId="0" applyFont="0" applyFill="0" applyBorder="0" applyAlignment="0" applyProtection="0"/>
    <xf numFmtId="43" fontId="3" fillId="0" borderId="0" applyFont="0" applyFill="0" applyBorder="0" applyAlignment="0" applyProtection="0"/>
    <xf numFmtId="0" fontId="22" fillId="22"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39">
    <xf numFmtId="0" fontId="0" fillId="0" borderId="0" xfId="0"/>
    <xf numFmtId="0" fontId="23" fillId="2" borderId="0" xfId="0" applyFont="1" applyFill="1" applyAlignment="1">
      <alignment vertical="center" wrapText="1"/>
    </xf>
    <xf numFmtId="0" fontId="24" fillId="2" borderId="0" xfId="0" applyFont="1" applyFill="1" applyAlignment="1">
      <alignment vertical="center"/>
    </xf>
    <xf numFmtId="0" fontId="23" fillId="2" borderId="0" xfId="0" applyFont="1" applyFill="1" applyProtection="1">
      <protection locked="0"/>
    </xf>
    <xf numFmtId="164" fontId="23" fillId="2" borderId="0" xfId="0" applyNumberFormat="1" applyFont="1" applyFill="1" applyProtection="1">
      <protection locked="0"/>
    </xf>
    <xf numFmtId="0" fontId="23" fillId="2" borderId="0" xfId="0" applyFont="1" applyFill="1" applyBorder="1" applyProtection="1">
      <protection locked="0"/>
    </xf>
    <xf numFmtId="0" fontId="25" fillId="2" borderId="0" xfId="0" applyFont="1" applyFill="1"/>
    <xf numFmtId="164" fontId="23" fillId="2" borderId="0" xfId="0" applyNumberFormat="1" applyFont="1" applyFill="1" applyBorder="1" applyAlignment="1" applyProtection="1">
      <alignment horizontal="right"/>
    </xf>
    <xf numFmtId="0" fontId="23" fillId="2" borderId="0" xfId="0" applyFont="1" applyFill="1" applyAlignment="1" applyProtection="1">
      <alignment vertical="center"/>
      <protection locked="0"/>
    </xf>
    <xf numFmtId="164" fontId="26" fillId="2" borderId="0" xfId="0" applyNumberFormat="1" applyFont="1" applyFill="1" applyAlignment="1" applyProtection="1">
      <alignment horizontal="center"/>
      <protection locked="0"/>
    </xf>
    <xf numFmtId="164" fontId="27" fillId="2" borderId="0" xfId="0" applyNumberFormat="1" applyFont="1" applyFill="1" applyAlignment="1" applyProtection="1">
      <alignment horizontal="right"/>
      <protection locked="0"/>
    </xf>
    <xf numFmtId="0" fontId="27" fillId="2" borderId="0" xfId="0" applyFont="1" applyFill="1" applyBorder="1" applyAlignment="1" applyProtection="1">
      <alignment horizontal="right"/>
      <protection locked="0"/>
    </xf>
    <xf numFmtId="0" fontId="26" fillId="2" borderId="1" xfId="0" applyFont="1" applyFill="1" applyBorder="1" applyAlignment="1" applyProtection="1">
      <alignment horizontal="right" vertical="center" wrapText="1"/>
      <protection locked="0"/>
    </xf>
    <xf numFmtId="49" fontId="26" fillId="2" borderId="1" xfId="0" applyNumberFormat="1" applyFont="1" applyFill="1" applyBorder="1" applyAlignment="1" applyProtection="1">
      <alignment horizontal="right" vertical="center" wrapText="1"/>
      <protection locked="0"/>
    </xf>
    <xf numFmtId="0" fontId="23" fillId="2" borderId="0" xfId="0" applyFont="1" applyFill="1" applyBorder="1" applyAlignment="1" applyProtection="1">
      <alignment horizontal="right"/>
      <protection locked="0"/>
    </xf>
    <xf numFmtId="0" fontId="28" fillId="2" borderId="0" xfId="0" applyFont="1" applyFill="1" applyAlignment="1">
      <alignment vertical="center" wrapText="1"/>
    </xf>
    <xf numFmtId="0" fontId="23" fillId="2" borderId="0" xfId="0" applyFont="1" applyFill="1" applyAlignment="1" applyProtection="1">
      <alignment horizontal="right" vertical="center" wrapText="1"/>
      <protection locked="0"/>
    </xf>
    <xf numFmtId="164" fontId="26" fillId="2" borderId="0" xfId="0" applyNumberFormat="1" applyFont="1" applyFill="1" applyAlignment="1" applyProtection="1">
      <alignment horizontal="right" vertical="center" wrapText="1"/>
      <protection locked="0"/>
    </xf>
    <xf numFmtId="164" fontId="23" fillId="2" borderId="0" xfId="0" applyNumberFormat="1" applyFont="1" applyFill="1" applyAlignment="1" applyProtection="1">
      <alignment horizontal="right" vertical="center" wrapText="1"/>
      <protection locked="0"/>
    </xf>
    <xf numFmtId="164" fontId="23" fillId="2" borderId="0" xfId="0" applyNumberFormat="1" applyFont="1" applyFill="1" applyBorder="1" applyProtection="1">
      <protection locked="0"/>
    </xf>
    <xf numFmtId="168" fontId="23" fillId="2" borderId="0" xfId="1" applyNumberFormat="1" applyFont="1" applyFill="1" applyBorder="1" applyProtection="1">
      <protection locked="0"/>
    </xf>
    <xf numFmtId="0" fontId="29" fillId="2" borderId="0" xfId="3" applyFont="1" applyFill="1" applyAlignment="1" applyProtection="1">
      <alignment horizontal="center" vertical="center" wrapText="1"/>
      <protection locked="0"/>
    </xf>
    <xf numFmtId="3" fontId="23" fillId="2" borderId="0"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3" fontId="30" fillId="2" borderId="0" xfId="0" applyNumberFormat="1" applyFont="1" applyFill="1" applyBorder="1" applyAlignment="1">
      <alignment horizontal="right" vertical="center" wrapText="1"/>
    </xf>
    <xf numFmtId="0" fontId="26" fillId="2" borderId="2" xfId="0" applyFont="1" applyFill="1" applyBorder="1" applyAlignment="1">
      <alignment vertical="center" wrapText="1"/>
    </xf>
    <xf numFmtId="0" fontId="23" fillId="2" borderId="2" xfId="0" applyFont="1" applyFill="1" applyBorder="1" applyAlignment="1" applyProtection="1">
      <alignment horizontal="right" vertical="center" wrapText="1"/>
      <protection locked="0"/>
    </xf>
    <xf numFmtId="164" fontId="26" fillId="2" borderId="2" xfId="0" applyNumberFormat="1" applyFont="1" applyFill="1" applyBorder="1" applyAlignment="1" applyProtection="1">
      <alignment horizontal="right"/>
    </xf>
    <xf numFmtId="164" fontId="26" fillId="2" borderId="0" xfId="0" applyNumberFormat="1" applyFont="1" applyFill="1" applyBorder="1" applyAlignment="1" applyProtection="1">
      <alignment horizontal="right"/>
    </xf>
    <xf numFmtId="3" fontId="31" fillId="2" borderId="0" xfId="0" applyNumberFormat="1" applyFont="1" applyFill="1" applyBorder="1" applyAlignment="1">
      <alignment horizontal="right" vertical="center" wrapText="1"/>
    </xf>
    <xf numFmtId="0" fontId="26" fillId="2" borderId="0" xfId="0" applyFont="1" applyFill="1" applyAlignment="1">
      <alignment vertical="center" wrapText="1"/>
    </xf>
    <xf numFmtId="164" fontId="26" fillId="2" borderId="0" xfId="0" applyNumberFormat="1" applyFont="1" applyFill="1" applyBorder="1" applyProtection="1"/>
    <xf numFmtId="0" fontId="26" fillId="2" borderId="3" xfId="0" applyFont="1" applyFill="1" applyBorder="1" applyAlignment="1">
      <alignment vertical="center" wrapText="1"/>
    </xf>
    <xf numFmtId="0" fontId="23" fillId="2" borderId="4" xfId="0" applyFont="1" applyFill="1" applyBorder="1" applyAlignment="1" applyProtection="1">
      <alignment horizontal="right" vertical="center" wrapText="1"/>
      <protection locked="0"/>
    </xf>
    <xf numFmtId="164" fontId="26" fillId="2" borderId="4" xfId="0" applyNumberFormat="1" applyFont="1" applyFill="1" applyBorder="1" applyAlignment="1" applyProtection="1">
      <alignment horizontal="right"/>
    </xf>
    <xf numFmtId="172" fontId="23" fillId="2" borderId="0" xfId="1" applyNumberFormat="1" applyFont="1" applyFill="1" applyBorder="1" applyAlignment="1" applyProtection="1">
      <alignment horizontal="right"/>
    </xf>
    <xf numFmtId="174" fontId="23" fillId="2" borderId="0" xfId="0" applyNumberFormat="1" applyFont="1" applyFill="1" applyBorder="1" applyAlignment="1" applyProtection="1">
      <alignment horizontal="right"/>
    </xf>
    <xf numFmtId="0" fontId="23" fillId="2" borderId="1" xfId="0" applyFont="1" applyFill="1" applyBorder="1" applyAlignment="1">
      <alignment vertical="center" wrapText="1"/>
    </xf>
    <xf numFmtId="0" fontId="23" fillId="2" borderId="1" xfId="0" applyFont="1" applyFill="1" applyBorder="1" applyAlignment="1" applyProtection="1">
      <alignment horizontal="right" vertical="center" wrapText="1"/>
      <protection locked="0"/>
    </xf>
    <xf numFmtId="164" fontId="23" fillId="2" borderId="1" xfId="0" applyNumberFormat="1" applyFont="1" applyFill="1" applyBorder="1" applyAlignment="1" applyProtection="1">
      <alignment horizontal="right"/>
    </xf>
    <xf numFmtId="0" fontId="26" fillId="2" borderId="5" xfId="0" applyFont="1" applyFill="1" applyBorder="1" applyAlignment="1">
      <alignment vertical="center" wrapText="1"/>
    </xf>
    <xf numFmtId="0" fontId="32" fillId="2" borderId="0" xfId="0" applyFont="1" applyFill="1" applyAlignment="1" applyProtection="1">
      <alignment wrapText="1"/>
      <protection locked="0"/>
    </xf>
    <xf numFmtId="0" fontId="24" fillId="2" borderId="7" xfId="5" applyFont="1" applyFill="1" applyBorder="1" applyAlignment="1">
      <alignment horizontal="left" wrapText="1"/>
    </xf>
    <xf numFmtId="0" fontId="23" fillId="2" borderId="0" xfId="0" applyFont="1" applyFill="1"/>
    <xf numFmtId="0" fontId="23" fillId="2" borderId="0" xfId="0" applyFont="1" applyFill="1" applyBorder="1"/>
    <xf numFmtId="0" fontId="25" fillId="2" borderId="0" xfId="0" applyFont="1" applyFill="1" applyBorder="1"/>
    <xf numFmtId="0" fontId="33" fillId="2" borderId="0" xfId="0" applyFont="1" applyFill="1"/>
    <xf numFmtId="0" fontId="33" fillId="2" borderId="0" xfId="0" applyFont="1" applyFill="1" applyBorder="1"/>
    <xf numFmtId="0" fontId="25" fillId="2" borderId="14" xfId="5" applyFont="1" applyFill="1" applyBorder="1" applyAlignment="1">
      <alignment horizontal="left" vertical="center" wrapText="1"/>
    </xf>
    <xf numFmtId="0" fontId="33" fillId="2" borderId="1" xfId="0" applyFont="1" applyFill="1" applyBorder="1"/>
    <xf numFmtId="0" fontId="26" fillId="2" borderId="1" xfId="0" applyFont="1" applyFill="1" applyBorder="1" applyAlignment="1" applyProtection="1">
      <alignment horizontal="right"/>
      <protection locked="0"/>
    </xf>
    <xf numFmtId="0" fontId="23" fillId="2" borderId="0" xfId="5" applyFont="1" applyFill="1" applyBorder="1" applyAlignment="1">
      <alignment wrapText="1"/>
    </xf>
    <xf numFmtId="164" fontId="34" fillId="2" borderId="0" xfId="4" applyNumberFormat="1" applyFont="1" applyFill="1" applyBorder="1" applyAlignment="1"/>
    <xf numFmtId="9" fontId="32" fillId="2" borderId="0" xfId="2" applyFont="1" applyFill="1"/>
    <xf numFmtId="0" fontId="23" fillId="2" borderId="15" xfId="5" applyFont="1" applyFill="1" applyBorder="1" applyAlignment="1">
      <alignment wrapText="1"/>
    </xf>
    <xf numFmtId="0" fontId="23" fillId="2" borderId="15" xfId="0" applyFont="1" applyFill="1" applyBorder="1"/>
    <xf numFmtId="164" fontId="34" fillId="2" borderId="15" xfId="4" applyNumberFormat="1" applyFont="1" applyFill="1" applyBorder="1" applyAlignment="1"/>
    <xf numFmtId="169" fontId="34" fillId="2" borderId="15" xfId="4" applyNumberFormat="1" applyFont="1" applyFill="1" applyBorder="1" applyAlignment="1"/>
    <xf numFmtId="4" fontId="23" fillId="2" borderId="0" xfId="0" applyNumberFormat="1" applyFont="1" applyFill="1" applyBorder="1" applyAlignment="1" applyProtection="1">
      <alignment vertical="center" wrapText="1"/>
      <protection locked="0"/>
    </xf>
    <xf numFmtId="168" fontId="23" fillId="2" borderId="0" xfId="1" applyNumberFormat="1" applyFont="1" applyFill="1" applyBorder="1"/>
    <xf numFmtId="0" fontId="23" fillId="2" borderId="0" xfId="0" applyFont="1" applyFill="1" applyAlignment="1">
      <alignment horizontal="right" vertical="center" wrapText="1"/>
    </xf>
    <xf numFmtId="2" fontId="23" fillId="2" borderId="0" xfId="0" applyNumberFormat="1" applyFont="1" applyFill="1" applyAlignment="1">
      <alignment horizontal="right" vertical="center" wrapText="1"/>
    </xf>
    <xf numFmtId="0" fontId="25" fillId="2" borderId="1" xfId="0" applyFont="1" applyFill="1" applyBorder="1" applyAlignment="1">
      <alignment wrapText="1"/>
    </xf>
    <xf numFmtId="14" fontId="25" fillId="2" borderId="1" xfId="0" applyNumberFormat="1" applyFont="1" applyFill="1" applyBorder="1" applyAlignment="1">
      <alignment wrapText="1"/>
    </xf>
    <xf numFmtId="37" fontId="23" fillId="2" borderId="0" xfId="1" applyNumberFormat="1" applyFont="1" applyFill="1" applyProtection="1">
      <protection locked="0"/>
    </xf>
    <xf numFmtId="37" fontId="23" fillId="2" borderId="0" xfId="1" applyNumberFormat="1" applyFont="1" applyFill="1" applyAlignment="1" applyProtection="1">
      <protection locked="0"/>
    </xf>
    <xf numFmtId="37" fontId="26" fillId="2" borderId="0" xfId="1" applyNumberFormat="1" applyFont="1" applyFill="1" applyAlignment="1" applyProtection="1">
      <alignment horizontal="center" vertical="center"/>
      <protection locked="0"/>
    </xf>
    <xf numFmtId="0" fontId="23" fillId="2" borderId="0" xfId="0" applyFont="1" applyFill="1" applyAlignment="1" applyProtection="1">
      <alignment vertical="center" wrapText="1"/>
      <protection locked="0"/>
    </xf>
    <xf numFmtId="37" fontId="23" fillId="2" borderId="0" xfId="1" applyNumberFormat="1" applyFont="1" applyFill="1" applyAlignment="1" applyProtection="1">
      <alignment horizontal="right" vertical="center" wrapText="1"/>
      <protection locked="0"/>
    </xf>
    <xf numFmtId="37" fontId="23" fillId="2" borderId="0" xfId="1" applyNumberFormat="1" applyFont="1" applyFill="1" applyAlignment="1" applyProtection="1">
      <alignment vertical="center" wrapText="1"/>
      <protection locked="0"/>
    </xf>
    <xf numFmtId="0" fontId="29" fillId="2" borderId="0" xfId="3" quotePrefix="1" applyFont="1" applyFill="1" applyAlignment="1" applyProtection="1">
      <alignment horizontal="center" vertical="center" wrapText="1"/>
      <protection locked="0"/>
    </xf>
    <xf numFmtId="164" fontId="28" fillId="2" borderId="2" xfId="4" applyNumberFormat="1" applyFont="1" applyFill="1" applyBorder="1" applyAlignment="1"/>
    <xf numFmtId="173" fontId="34" fillId="2" borderId="0" xfId="4" applyNumberFormat="1" applyFont="1" applyFill="1" applyBorder="1" applyAlignment="1"/>
    <xf numFmtId="164" fontId="28" fillId="2" borderId="4" xfId="4" applyNumberFormat="1" applyFont="1" applyFill="1" applyBorder="1" applyAlignment="1"/>
    <xf numFmtId="0" fontId="32" fillId="2" borderId="0" xfId="0" applyFont="1" applyFill="1" applyBorder="1" applyProtection="1">
      <protection locked="0"/>
    </xf>
    <xf numFmtId="0" fontId="32" fillId="2" borderId="0" xfId="0" applyFont="1" applyFill="1" applyAlignment="1">
      <alignment horizontal="left" vertical="center" wrapText="1" indent="2"/>
    </xf>
    <xf numFmtId="0" fontId="35" fillId="2" borderId="0" xfId="3" applyFont="1" applyFill="1" applyAlignment="1" applyProtection="1">
      <alignment horizontal="center" vertical="center" wrapText="1"/>
      <protection locked="0"/>
    </xf>
    <xf numFmtId="164" fontId="36" fillId="2" borderId="0" xfId="4" applyNumberFormat="1" applyFont="1" applyFill="1" applyBorder="1" applyAlignment="1"/>
    <xf numFmtId="0" fontId="32" fillId="2" borderId="0" xfId="0" applyFont="1" applyFill="1" applyAlignment="1" applyProtection="1">
      <alignment horizontal="right" vertical="center" wrapText="1"/>
      <protection locked="0"/>
    </xf>
    <xf numFmtId="0" fontId="23" fillId="2" borderId="5" xfId="0" applyFont="1" applyFill="1" applyBorder="1" applyAlignment="1">
      <alignment vertical="center" wrapText="1"/>
    </xf>
    <xf numFmtId="164" fontId="34" fillId="2" borderId="2" xfId="4" applyNumberFormat="1" applyFont="1" applyFill="1" applyBorder="1" applyAlignment="1"/>
    <xf numFmtId="0" fontId="23" fillId="2" borderId="0" xfId="0" applyFont="1" applyFill="1" applyBorder="1" applyAlignment="1">
      <alignment vertical="center" wrapText="1"/>
    </xf>
    <xf numFmtId="164" fontId="34" fillId="2" borderId="0" xfId="4" applyNumberFormat="1" applyFont="1" applyFill="1" applyBorder="1"/>
    <xf numFmtId="164" fontId="28" fillId="2" borderId="2" xfId="4" applyNumberFormat="1" applyFont="1" applyFill="1" applyBorder="1"/>
    <xf numFmtId="0" fontId="26" fillId="2" borderId="5" xfId="0" applyFont="1" applyFill="1" applyBorder="1" applyAlignment="1" applyProtection="1">
      <alignment vertical="center" wrapText="1"/>
      <protection locked="0"/>
    </xf>
    <xf numFmtId="37" fontId="23" fillId="2" borderId="0" xfId="1" applyNumberFormat="1" applyFont="1" applyFill="1" applyAlignment="1" applyProtection="1">
      <alignment horizontal="center"/>
      <protection locked="0"/>
    </xf>
    <xf numFmtId="37" fontId="23" fillId="2" borderId="0" xfId="0" applyNumberFormat="1" applyFont="1" applyFill="1" applyProtection="1">
      <protection locked="0"/>
    </xf>
    <xf numFmtId="37" fontId="23" fillId="2" borderId="0" xfId="0" applyNumberFormat="1" applyFont="1" applyFill="1" applyBorder="1" applyProtection="1">
      <protection locked="0"/>
    </xf>
    <xf numFmtId="164" fontId="36" fillId="2" borderId="0" xfId="4" applyNumberFormat="1" applyFont="1" applyFill="1" applyBorder="1" applyAlignment="1">
      <alignment horizontal="right"/>
    </xf>
    <xf numFmtId="0" fontId="26" fillId="2" borderId="0" xfId="0" applyFont="1" applyFill="1" applyAlignment="1" applyProtection="1">
      <alignment horizontal="center"/>
      <protection locked="0"/>
    </xf>
    <xf numFmtId="0" fontId="23" fillId="2" borderId="1" xfId="0" applyFont="1" applyFill="1" applyBorder="1" applyAlignment="1" applyProtection="1">
      <alignment horizontal="right"/>
      <protection locked="0"/>
    </xf>
    <xf numFmtId="0" fontId="26" fillId="2" borderId="1" xfId="0" applyNumberFormat="1" applyFont="1" applyFill="1" applyBorder="1" applyAlignment="1" applyProtection="1">
      <alignment horizontal="right" vertical="center" wrapText="1"/>
      <protection locked="0"/>
    </xf>
    <xf numFmtId="0" fontId="26" fillId="2" borderId="0" xfId="0" applyNumberFormat="1" applyFont="1" applyFill="1" applyBorder="1" applyAlignment="1" applyProtection="1">
      <alignment horizontal="right" vertical="center" wrapText="1"/>
      <protection locked="0"/>
    </xf>
    <xf numFmtId="0" fontId="26" fillId="2" borderId="0" xfId="0" applyFont="1" applyFill="1" applyAlignment="1" applyProtection="1">
      <alignment vertical="center" wrapText="1"/>
      <protection locked="0"/>
    </xf>
    <xf numFmtId="37" fontId="23" fillId="2" borderId="0" xfId="0" applyNumberFormat="1" applyFont="1" applyFill="1" applyAlignment="1" applyProtection="1">
      <alignment horizontal="right" vertical="center" wrapText="1"/>
      <protection locked="0"/>
    </xf>
    <xf numFmtId="37" fontId="23" fillId="2" borderId="0" xfId="0" applyNumberFormat="1" applyFont="1" applyFill="1" applyBorder="1" applyAlignment="1" applyProtection="1">
      <alignment horizontal="right" vertical="center" wrapText="1"/>
      <protection locked="0"/>
    </xf>
    <xf numFmtId="164" fontId="34" fillId="2" borderId="0" xfId="4" applyNumberFormat="1" applyFont="1" applyFill="1" applyBorder="1" applyAlignment="1">
      <alignment horizontal="right"/>
    </xf>
    <xf numFmtId="0" fontId="32" fillId="2" borderId="0" xfId="0" applyFont="1" applyFill="1" applyAlignment="1" applyProtection="1">
      <alignment horizontal="left" vertical="center" wrapText="1" indent="2"/>
      <protection locked="0"/>
    </xf>
    <xf numFmtId="0" fontId="32" fillId="2" borderId="0" xfId="0" applyFont="1" applyFill="1" applyProtection="1">
      <protection locked="0"/>
    </xf>
    <xf numFmtId="169" fontId="36" fillId="2" borderId="0" xfId="4" applyNumberFormat="1" applyFont="1" applyFill="1" applyBorder="1" applyAlignment="1">
      <alignment horizontal="right"/>
    </xf>
    <xf numFmtId="0" fontId="23" fillId="2" borderId="2" xfId="0" applyFont="1" applyFill="1" applyBorder="1" applyProtection="1">
      <protection locked="0"/>
    </xf>
    <xf numFmtId="164" fontId="28" fillId="2" borderId="2" xfId="4" applyNumberFormat="1" applyFont="1" applyFill="1" applyBorder="1" applyAlignment="1">
      <alignment horizontal="right"/>
    </xf>
    <xf numFmtId="164" fontId="28" fillId="2" borderId="0" xfId="4" applyNumberFormat="1" applyFont="1" applyFill="1" applyBorder="1" applyAlignment="1">
      <alignment horizontal="right"/>
    </xf>
    <xf numFmtId="0" fontId="26" fillId="2" borderId="3" xfId="0" applyFont="1" applyFill="1" applyBorder="1" applyAlignment="1" applyProtection="1">
      <alignment vertical="center" wrapText="1"/>
      <protection locked="0"/>
    </xf>
    <xf numFmtId="0" fontId="23" fillId="2" borderId="4" xfId="0" applyFont="1" applyFill="1" applyBorder="1" applyProtection="1">
      <protection locked="0"/>
    </xf>
    <xf numFmtId="164" fontId="28" fillId="2" borderId="4" xfId="4" applyNumberFormat="1" applyFont="1" applyFill="1" applyBorder="1" applyAlignment="1">
      <alignment horizontal="right"/>
    </xf>
    <xf numFmtId="0" fontId="23" fillId="2" borderId="0" xfId="0" applyFont="1" applyFill="1" applyAlignment="1" applyProtection="1">
      <alignment horizontal="right"/>
      <protection locked="0"/>
    </xf>
    <xf numFmtId="37" fontId="23" fillId="2" borderId="0" xfId="0" applyNumberFormat="1" applyFont="1" applyFill="1" applyAlignment="1" applyProtection="1">
      <alignment horizontal="right"/>
      <protection locked="0"/>
    </xf>
    <xf numFmtId="37" fontId="23" fillId="2" borderId="0" xfId="0" applyNumberFormat="1" applyFont="1" applyFill="1" applyBorder="1" applyAlignment="1" applyProtection="1">
      <alignment horizontal="right"/>
      <protection locked="0"/>
    </xf>
    <xf numFmtId="164" fontId="23" fillId="2" borderId="0" xfId="0" applyNumberFormat="1" applyFont="1" applyFill="1" applyAlignment="1" applyProtection="1">
      <alignment horizontal="right"/>
      <protection locked="0"/>
    </xf>
    <xf numFmtId="168" fontId="23" fillId="2" borderId="0" xfId="1" applyNumberFormat="1" applyFont="1" applyFill="1" applyAlignment="1" applyProtection="1">
      <alignment horizontal="right"/>
      <protection locked="0"/>
    </xf>
    <xf numFmtId="0" fontId="37" fillId="0" borderId="0" xfId="0" applyFont="1"/>
    <xf numFmtId="0" fontId="26" fillId="2" borderId="0" xfId="0" applyFont="1" applyFill="1" applyBorder="1" applyAlignment="1">
      <alignment vertical="center"/>
    </xf>
    <xf numFmtId="0" fontId="38" fillId="2" borderId="0" xfId="0" applyFont="1" applyFill="1" applyAlignment="1" applyProtection="1">
      <alignment vertical="center"/>
      <protection locked="0"/>
    </xf>
    <xf numFmtId="0" fontId="38" fillId="2" borderId="0" xfId="0" applyFont="1" applyFill="1" applyBorder="1" applyAlignment="1">
      <alignment vertical="center"/>
    </xf>
    <xf numFmtId="0" fontId="26" fillId="2" borderId="0" xfId="0" applyFont="1" applyFill="1" applyAlignment="1" applyProtection="1">
      <alignment horizontal="left" vertical="center" wrapText="1"/>
      <protection locked="0"/>
    </xf>
    <xf numFmtId="0" fontId="26" fillId="2" borderId="0" xfId="0" applyFont="1" applyFill="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37" fontId="29" fillId="2" borderId="0" xfId="3" applyNumberFormat="1" applyFont="1" applyFill="1" applyAlignment="1" applyProtection="1">
      <alignment wrapText="1"/>
      <protection locked="0"/>
    </xf>
    <xf numFmtId="0" fontId="23" fillId="2" borderId="1" xfId="0" applyFont="1" applyFill="1" applyBorder="1" applyAlignment="1" applyProtection="1">
      <alignment vertical="center" wrapText="1"/>
      <protection locked="0"/>
    </xf>
    <xf numFmtId="0" fontId="26" fillId="2" borderId="1" xfId="0" applyFont="1" applyFill="1" applyBorder="1" applyAlignment="1" applyProtection="1">
      <alignment vertical="center" wrapText="1"/>
      <protection locked="0"/>
    </xf>
    <xf numFmtId="164" fontId="28" fillId="2" borderId="1" xfId="4" applyNumberFormat="1" applyFont="1" applyFill="1" applyBorder="1"/>
    <xf numFmtId="0" fontId="26" fillId="2" borderId="0" xfId="0" applyFont="1" applyFill="1" applyBorder="1" applyAlignment="1">
      <alignment vertical="center" wrapText="1"/>
    </xf>
    <xf numFmtId="164" fontId="23" fillId="2" borderId="0" xfId="0" applyNumberFormat="1" applyFont="1" applyFill="1" applyBorder="1" applyAlignment="1" applyProtection="1">
      <alignment horizontal="right"/>
      <protection locked="0"/>
    </xf>
    <xf numFmtId="0" fontId="23" fillId="2" borderId="0" xfId="0" applyFont="1" applyFill="1" applyBorder="1" applyAlignment="1" applyProtection="1">
      <alignment horizontal="right" vertical="center" wrapText="1"/>
      <protection locked="0"/>
    </xf>
    <xf numFmtId="164" fontId="34" fillId="2" borderId="2" xfId="4" applyNumberFormat="1" applyFont="1" applyFill="1" applyBorder="1" applyAlignment="1">
      <alignment horizontal="right"/>
    </xf>
    <xf numFmtId="0" fontId="23" fillId="2" borderId="0" xfId="0" applyFont="1" applyFill="1" applyAlignment="1" applyProtection="1">
      <alignment horizontal="center" vertical="center" wrapText="1"/>
      <protection locked="0"/>
    </xf>
    <xf numFmtId="0" fontId="25" fillId="2" borderId="0" xfId="0" applyFont="1" applyFill="1" applyBorder="1" applyAlignment="1">
      <alignment wrapText="1"/>
    </xf>
    <xf numFmtId="0" fontId="39" fillId="2" borderId="1" xfId="0" applyFont="1" applyFill="1" applyBorder="1" applyAlignment="1">
      <alignment wrapText="1"/>
    </xf>
    <xf numFmtId="49" fontId="26" fillId="2" borderId="1" xfId="0" applyNumberFormat="1" applyFont="1" applyFill="1" applyBorder="1" applyAlignment="1">
      <alignment horizontal="right"/>
    </xf>
    <xf numFmtId="0" fontId="23" fillId="2" borderId="0" xfId="0" applyFont="1" applyFill="1" applyBorder="1" applyAlignment="1">
      <alignment horizontal="left" wrapText="1"/>
    </xf>
    <xf numFmtId="0" fontId="23" fillId="2" borderId="3" xfId="0" applyFont="1" applyFill="1" applyBorder="1" applyAlignment="1">
      <alignment horizontal="left" wrapText="1"/>
    </xf>
    <xf numFmtId="37" fontId="26" fillId="2" borderId="4" xfId="0" applyNumberFormat="1" applyFont="1" applyFill="1" applyBorder="1" applyAlignment="1">
      <alignment wrapText="1"/>
    </xf>
    <xf numFmtId="0" fontId="31" fillId="2" borderId="0" xfId="0" applyFont="1" applyFill="1" applyBorder="1" applyAlignment="1">
      <alignment horizontal="right" wrapText="1"/>
    </xf>
    <xf numFmtId="0" fontId="26" fillId="2" borderId="0" xfId="0" applyFont="1" applyFill="1" applyAlignment="1">
      <alignment horizontal="left" vertical="center" indent="3"/>
    </xf>
    <xf numFmtId="0" fontId="23" fillId="2" borderId="0" xfId="0" applyFont="1" applyFill="1" applyAlignment="1">
      <alignment wrapText="1"/>
    </xf>
    <xf numFmtId="0" fontId="26" fillId="2" borderId="3" xfId="0" applyFont="1" applyFill="1" applyBorder="1"/>
    <xf numFmtId="0" fontId="32" fillId="2" borderId="0" xfId="0" applyFont="1" applyFill="1"/>
    <xf numFmtId="0" fontId="32" fillId="2" borderId="0" xfId="0" applyFont="1" applyFill="1" applyBorder="1"/>
    <xf numFmtId="165" fontId="26" fillId="2" borderId="0" xfId="1" applyFont="1" applyFill="1" applyBorder="1" applyAlignment="1">
      <alignment horizontal="center" vertical="center" wrapText="1"/>
    </xf>
    <xf numFmtId="0" fontId="26" fillId="2" borderId="0" xfId="0" applyFont="1" applyFill="1" applyBorder="1"/>
    <xf numFmtId="0" fontId="23" fillId="2" borderId="0" xfId="0" applyFont="1" applyFill="1" applyBorder="1" applyAlignment="1">
      <alignment wrapText="1"/>
    </xf>
    <xf numFmtId="0" fontId="26" fillId="2" borderId="1" xfId="0" applyNumberFormat="1" applyFont="1" applyFill="1" applyBorder="1" applyAlignment="1">
      <alignment horizontal="right"/>
    </xf>
    <xf numFmtId="0" fontId="26" fillId="2" borderId="1" xfId="0" applyFont="1" applyFill="1" applyBorder="1" applyAlignment="1">
      <alignment wrapText="1"/>
    </xf>
    <xf numFmtId="37" fontId="26" fillId="2" borderId="1" xfId="0" applyNumberFormat="1" applyFont="1" applyFill="1" applyBorder="1" applyAlignment="1">
      <alignment wrapText="1"/>
    </xf>
    <xf numFmtId="0" fontId="26" fillId="2" borderId="3" xfId="0" applyFont="1" applyFill="1" applyBorder="1" applyAlignment="1">
      <alignment wrapText="1"/>
    </xf>
    <xf numFmtId="164" fontId="28" fillId="2" borderId="0" xfId="4" applyNumberFormat="1" applyFont="1" applyFill="1" applyBorder="1"/>
    <xf numFmtId="0" fontId="32" fillId="2" borderId="0" xfId="0" applyFont="1" applyFill="1" applyAlignment="1">
      <alignment horizontal="left" indent="2"/>
    </xf>
    <xf numFmtId="0" fontId="23" fillId="2" borderId="3" xfId="0" applyFont="1" applyFill="1" applyBorder="1"/>
    <xf numFmtId="168" fontId="23" fillId="2" borderId="0" xfId="1" applyNumberFormat="1" applyFont="1" applyFill="1"/>
    <xf numFmtId="14" fontId="26" fillId="2" borderId="1" xfId="0" applyNumberFormat="1" applyFont="1" applyFill="1" applyBorder="1" applyAlignment="1">
      <alignment horizontal="right"/>
    </xf>
    <xf numFmtId="2" fontId="23" fillId="2" borderId="0" xfId="0" applyNumberFormat="1" applyFont="1" applyFill="1" applyBorder="1"/>
    <xf numFmtId="165" fontId="23" fillId="2" borderId="0" xfId="1" applyNumberFormat="1" applyFont="1" applyFill="1" applyAlignment="1">
      <alignment horizontal="right" vertical="center" wrapText="1"/>
    </xf>
    <xf numFmtId="9" fontId="23" fillId="2" borderId="0" xfId="2" applyFont="1" applyFill="1" applyBorder="1"/>
    <xf numFmtId="0" fontId="23" fillId="2" borderId="0" xfId="0" applyFont="1" applyFill="1" applyAlignment="1">
      <alignment horizontal="left" vertical="center" indent="3"/>
    </xf>
    <xf numFmtId="0" fontId="25" fillId="2" borderId="6" xfId="0" applyFont="1" applyFill="1" applyBorder="1" applyAlignment="1">
      <alignment vertical="center"/>
    </xf>
    <xf numFmtId="49" fontId="26" fillId="2" borderId="1" xfId="0" applyNumberFormat="1" applyFont="1" applyFill="1" applyBorder="1" applyAlignment="1">
      <alignment horizontal="right" wrapText="1"/>
    </xf>
    <xf numFmtId="2" fontId="23" fillId="2" borderId="0" xfId="0" applyNumberFormat="1" applyFont="1" applyFill="1"/>
    <xf numFmtId="0" fontId="34" fillId="2" borderId="0" xfId="0" applyFont="1" applyFill="1"/>
    <xf numFmtId="49" fontId="26" fillId="2" borderId="0" xfId="0" applyNumberFormat="1" applyFont="1" applyFill="1" applyBorder="1" applyAlignment="1">
      <alignment horizontal="right"/>
    </xf>
    <xf numFmtId="49" fontId="28" fillId="2" borderId="1" xfId="0" applyNumberFormat="1" applyFont="1" applyFill="1" applyBorder="1" applyAlignment="1">
      <alignment horizontal="right"/>
    </xf>
    <xf numFmtId="170" fontId="23" fillId="2" borderId="0" xfId="15" applyNumberFormat="1" applyFont="1" applyFill="1"/>
    <xf numFmtId="49" fontId="26" fillId="23" borderId="0" xfId="0" applyNumberFormat="1" applyFont="1" applyFill="1" applyBorder="1" applyAlignment="1">
      <alignment horizontal="right"/>
    </xf>
    <xf numFmtId="49" fontId="38" fillId="23" borderId="0" xfId="0" applyNumberFormat="1" applyFont="1" applyFill="1" applyBorder="1" applyAlignment="1">
      <alignment horizontal="right"/>
    </xf>
    <xf numFmtId="170" fontId="32" fillId="2" borderId="0" xfId="15" applyNumberFormat="1" applyFont="1" applyFill="1"/>
    <xf numFmtId="1" fontId="32" fillId="2" borderId="0" xfId="0" applyNumberFormat="1" applyFont="1" applyFill="1" applyBorder="1"/>
    <xf numFmtId="168" fontId="36" fillId="2" borderId="0" xfId="1" applyNumberFormat="1" applyFont="1" applyFill="1" applyBorder="1"/>
    <xf numFmtId="0" fontId="23" fillId="23" borderId="0" xfId="0" applyFont="1" applyFill="1"/>
    <xf numFmtId="0" fontId="23" fillId="2" borderId="0" xfId="0" applyNumberFormat="1" applyFont="1" applyFill="1" applyBorder="1" applyAlignment="1">
      <alignment horizontal="right"/>
    </xf>
    <xf numFmtId="1" fontId="23" fillId="2" borderId="0" xfId="0" applyNumberFormat="1" applyFont="1" applyFill="1" applyBorder="1" applyAlignment="1">
      <alignment horizontal="right"/>
    </xf>
    <xf numFmtId="171" fontId="23" fillId="2" borderId="0" xfId="0" applyNumberFormat="1" applyFont="1" applyFill="1" applyBorder="1" applyAlignment="1">
      <alignment horizontal="right"/>
    </xf>
    <xf numFmtId="165" fontId="23" fillId="2" borderId="0" xfId="1" applyFont="1" applyFill="1" applyBorder="1" applyAlignment="1">
      <alignment horizontal="right"/>
    </xf>
    <xf numFmtId="0" fontId="39" fillId="2" borderId="0" xfId="0" applyFont="1" applyFill="1" applyBorder="1" applyAlignment="1">
      <alignment wrapText="1"/>
    </xf>
    <xf numFmtId="0" fontId="41" fillId="2" borderId="0" xfId="3" applyFont="1" applyFill="1"/>
    <xf numFmtId="0" fontId="42" fillId="2" borderId="0" xfId="0" applyFont="1" applyFill="1"/>
    <xf numFmtId="0" fontId="42" fillId="3" borderId="0" xfId="0" applyFont="1" applyFill="1"/>
    <xf numFmtId="0" fontId="43" fillId="2" borderId="0" xfId="0" applyFont="1" applyFill="1"/>
    <xf numFmtId="0" fontId="37" fillId="2" borderId="0" xfId="0" applyFont="1" applyFill="1"/>
    <xf numFmtId="0" fontId="37" fillId="3" borderId="0" xfId="0" applyFont="1" applyFill="1"/>
    <xf numFmtId="0" fontId="44" fillId="2" borderId="0" xfId="3" applyFont="1" applyFill="1"/>
    <xf numFmtId="0" fontId="26" fillId="2" borderId="0" xfId="0" applyFont="1" applyFill="1" applyBorder="1" applyAlignment="1">
      <alignment horizontal="center" vertical="center" wrapText="1"/>
    </xf>
    <xf numFmtId="9" fontId="23" fillId="2" borderId="0" xfId="2" applyFont="1" applyFill="1" applyBorder="1" applyAlignment="1">
      <alignment wrapText="1"/>
    </xf>
    <xf numFmtId="175" fontId="23" fillId="2" borderId="0" xfId="2" applyNumberFormat="1" applyFont="1" applyFill="1" applyAlignment="1" applyProtection="1">
      <protection locked="0"/>
    </xf>
    <xf numFmtId="169" fontId="34" fillId="2" borderId="0" xfId="4" applyNumberFormat="1" applyFont="1" applyFill="1" applyBorder="1" applyAlignment="1"/>
    <xf numFmtId="0" fontId="45" fillId="2" borderId="0" xfId="0" applyFont="1" applyFill="1" applyBorder="1" applyAlignment="1">
      <alignment horizontal="right" wrapText="1"/>
    </xf>
    <xf numFmtId="0" fontId="27" fillId="2" borderId="0" xfId="0" applyFont="1" applyFill="1" applyAlignment="1"/>
    <xf numFmtId="9" fontId="26" fillId="2" borderId="0" xfId="2" applyFont="1" applyFill="1" applyBorder="1" applyAlignment="1">
      <alignment horizontal="center" vertical="center" wrapText="1"/>
    </xf>
    <xf numFmtId="37" fontId="31" fillId="2" borderId="0" xfId="0" applyNumberFormat="1" applyFont="1" applyFill="1" applyBorder="1" applyAlignment="1">
      <alignment horizontal="right" wrapText="1"/>
    </xf>
    <xf numFmtId="0" fontId="47" fillId="2" borderId="0" xfId="0" applyFont="1" applyFill="1" applyBorder="1" applyAlignment="1">
      <alignment horizontal="right"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3" fillId="2" borderId="0" xfId="0" applyFont="1" applyFill="1" applyBorder="1" applyAlignment="1">
      <alignment horizontal="right"/>
    </xf>
    <xf numFmtId="168" fontId="45" fillId="2" borderId="0" xfId="1" applyNumberFormat="1" applyFont="1" applyFill="1" applyBorder="1" applyAlignment="1">
      <alignment horizontal="right" wrapText="1"/>
    </xf>
    <xf numFmtId="49" fontId="26" fillId="2" borderId="0" xfId="0" applyNumberFormat="1" applyFont="1" applyFill="1" applyBorder="1" applyAlignment="1" applyProtection="1">
      <alignment horizontal="right" vertical="center" wrapText="1"/>
      <protection locked="0"/>
    </xf>
    <xf numFmtId="168" fontId="23" fillId="2" borderId="0" xfId="1" applyNumberFormat="1" applyFont="1" applyFill="1" applyBorder="1" applyAlignment="1" applyProtection="1">
      <alignment horizontal="right" vertical="center" wrapText="1"/>
      <protection locked="0"/>
    </xf>
    <xf numFmtId="0" fontId="26" fillId="2" borderId="0" xfId="0" applyFont="1" applyFill="1" applyProtection="1">
      <protection locked="0"/>
    </xf>
    <xf numFmtId="164" fontId="28" fillId="2" borderId="0" xfId="4" applyNumberFormat="1" applyFont="1" applyFill="1" applyBorder="1" applyAlignment="1"/>
    <xf numFmtId="164" fontId="26" fillId="2" borderId="0" xfId="0" applyNumberFormat="1" applyFont="1" applyFill="1" applyBorder="1" applyAlignment="1" applyProtection="1">
      <alignment horizontal="right"/>
      <protection locked="0"/>
    </xf>
    <xf numFmtId="164" fontId="34" fillId="24" borderId="0" xfId="4" applyNumberFormat="1" applyFont="1" applyFill="1" applyBorder="1"/>
    <xf numFmtId="0" fontId="26" fillId="2" borderId="3" xfId="0" applyFont="1" applyFill="1" applyBorder="1" applyAlignment="1">
      <alignment horizontal="left" wrapText="1"/>
    </xf>
    <xf numFmtId="0" fontId="48" fillId="2" borderId="0" xfId="0" applyFont="1" applyFill="1" applyAlignment="1"/>
    <xf numFmtId="4" fontId="23" fillId="2" borderId="0" xfId="0" applyNumberFormat="1" applyFont="1" applyFill="1" applyBorder="1" applyAlignment="1" applyProtection="1">
      <alignment horizontal="right" vertical="center" wrapText="1"/>
      <protection locked="0"/>
    </xf>
    <xf numFmtId="164" fontId="34" fillId="2" borderId="15" xfId="4" applyNumberFormat="1" applyFont="1" applyFill="1" applyBorder="1" applyAlignment="1">
      <alignment horizontal="right"/>
    </xf>
    <xf numFmtId="0" fontId="26" fillId="2" borderId="0" xfId="0" applyFont="1" applyFill="1" applyBorder="1" applyAlignment="1">
      <alignment horizontal="center" vertical="center" wrapText="1"/>
    </xf>
    <xf numFmtId="165" fontId="26" fillId="2" borderId="0" xfId="0" applyNumberFormat="1" applyFont="1" applyFill="1" applyBorder="1" applyAlignment="1">
      <alignment horizontal="center" vertical="center" wrapText="1"/>
    </xf>
    <xf numFmtId="9" fontId="34" fillId="2" borderId="0" xfId="2" applyFont="1" applyFill="1" applyBorder="1"/>
    <xf numFmtId="165" fontId="23" fillId="2" borderId="0" xfId="1" applyNumberFormat="1" applyFont="1" applyFill="1" applyBorder="1"/>
    <xf numFmtId="168" fontId="23" fillId="2" borderId="0" xfId="0" applyNumberFormat="1" applyFont="1" applyFill="1" applyBorder="1" applyAlignment="1">
      <alignment wrapText="1"/>
    </xf>
    <xf numFmtId="168" fontId="45" fillId="2" borderId="0" xfId="0" applyNumberFormat="1" applyFont="1" applyFill="1" applyBorder="1" applyAlignment="1">
      <alignment horizontal="right" wrapText="1"/>
    </xf>
    <xf numFmtId="168" fontId="26" fillId="2" borderId="1" xfId="1" applyNumberFormat="1" applyFont="1" applyFill="1" applyBorder="1" applyAlignment="1" applyProtection="1">
      <alignment horizontal="right"/>
      <protection locked="0"/>
    </xf>
    <xf numFmtId="168" fontId="32" fillId="2" borderId="0" xfId="1" applyNumberFormat="1" applyFont="1" applyFill="1" applyBorder="1"/>
    <xf numFmtId="0" fontId="32" fillId="2" borderId="0" xfId="0" applyFont="1" applyFill="1" applyAlignment="1" applyProtection="1">
      <alignment horizontal="left" vertical="top" wrapText="1"/>
      <protection locked="0"/>
    </xf>
    <xf numFmtId="9" fontId="23" fillId="2" borderId="0" xfId="2" applyFont="1" applyFill="1" applyBorder="1" applyProtection="1">
      <protection locked="0"/>
    </xf>
    <xf numFmtId="0" fontId="26" fillId="2" borderId="0" xfId="0" applyFont="1" applyFill="1" applyBorder="1" applyAlignment="1">
      <alignment horizontal="center" vertical="center" wrapText="1"/>
    </xf>
    <xf numFmtId="164" fontId="36" fillId="2" borderId="0" xfId="4" applyNumberFormat="1" applyFont="1" applyFill="1" applyBorder="1" applyAlignment="1">
      <alignment vertical="center"/>
    </xf>
    <xf numFmtId="0" fontId="26" fillId="2" borderId="0" xfId="0" applyFont="1" applyFill="1" applyBorder="1" applyAlignment="1">
      <alignment horizontal="center" vertical="center" wrapText="1"/>
    </xf>
    <xf numFmtId="0" fontId="32" fillId="2" borderId="0" xfId="0" applyFont="1" applyFill="1" applyAlignment="1">
      <alignment horizontal="right"/>
    </xf>
    <xf numFmtId="0" fontId="26" fillId="23" borderId="1" xfId="0" applyFont="1" applyFill="1" applyBorder="1" applyAlignment="1" applyProtection="1">
      <alignment horizontal="right" vertical="center" wrapText="1"/>
      <protection locked="0"/>
    </xf>
    <xf numFmtId="164" fontId="34" fillId="23" borderId="0" xfId="4" applyNumberFormat="1" applyFont="1" applyFill="1" applyBorder="1"/>
    <xf numFmtId="37" fontId="26" fillId="23" borderId="4" xfId="0" applyNumberFormat="1" applyFont="1" applyFill="1" applyBorder="1" applyAlignment="1">
      <alignment wrapText="1"/>
    </xf>
    <xf numFmtId="14" fontId="26" fillId="23" borderId="1" xfId="0" applyNumberFormat="1" applyFont="1" applyFill="1" applyBorder="1" applyAlignment="1">
      <alignment horizontal="right"/>
    </xf>
    <xf numFmtId="165" fontId="23" fillId="23" borderId="0" xfId="1" applyNumberFormat="1" applyFont="1" applyFill="1" applyAlignment="1">
      <alignment horizontal="right" vertical="center" wrapText="1"/>
    </xf>
    <xf numFmtId="0" fontId="23" fillId="23" borderId="0" xfId="0" applyFont="1" applyFill="1" applyBorder="1"/>
    <xf numFmtId="2" fontId="23" fillId="23" borderId="0" xfId="0" applyNumberFormat="1" applyFont="1" applyFill="1" applyBorder="1"/>
    <xf numFmtId="37" fontId="26" fillId="2" borderId="0" xfId="0" applyNumberFormat="1" applyFont="1" applyFill="1" applyBorder="1" applyAlignment="1">
      <alignment wrapText="1"/>
    </xf>
    <xf numFmtId="14" fontId="26" fillId="2" borderId="0" xfId="0" applyNumberFormat="1" applyFont="1" applyFill="1" applyBorder="1" applyAlignment="1">
      <alignment horizontal="right"/>
    </xf>
    <xf numFmtId="49" fontId="26" fillId="2" borderId="0" xfId="0" applyNumberFormat="1" applyFont="1" applyFill="1" applyBorder="1" applyAlignment="1">
      <alignment horizontal="right" wrapText="1"/>
    </xf>
    <xf numFmtId="168" fontId="26" fillId="2" borderId="0" xfId="1" applyNumberFormat="1" applyFont="1" applyFill="1" applyBorder="1" applyAlignment="1">
      <alignment horizontal="center" vertical="center" wrapText="1"/>
    </xf>
    <xf numFmtId="168" fontId="31" fillId="2" borderId="0" xfId="1" applyNumberFormat="1" applyFont="1" applyFill="1" applyBorder="1" applyAlignment="1">
      <alignment horizontal="right"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50" fillId="2" borderId="0" xfId="0" applyFont="1" applyFill="1" applyBorder="1"/>
    <xf numFmtId="1" fontId="23" fillId="2" borderId="0" xfId="0" applyNumberFormat="1" applyFont="1" applyFill="1" applyBorder="1"/>
  </cellXfs>
  <cellStyles count="285">
    <cellStyle name="blp_column_header" xfId="184"/>
    <cellStyle name="Normal 2" xfId="8"/>
    <cellStyle name="Normal 2 2" xfId="11"/>
    <cellStyle name="Normal 2 3" xfId="60"/>
    <cellStyle name="Normal 2 3 2" xfId="71"/>
    <cellStyle name="Normal 2 3 2 2" xfId="94"/>
    <cellStyle name="Normal 2 3 2 2 2" xfId="228"/>
    <cellStyle name="Normal 2 3 2 3" xfId="206"/>
    <cellStyle name="Normal 2 3 3" xfId="83"/>
    <cellStyle name="Normal 2 3 3 2" xfId="217"/>
    <cellStyle name="Normal 2 3 4" xfId="195"/>
    <cellStyle name="Normal 2 4" xfId="62"/>
    <cellStyle name="Normal 2 4 2" xfId="85"/>
    <cellStyle name="Normal 2 4 2 2" xfId="219"/>
    <cellStyle name="Normal 2 4 3" xfId="197"/>
    <cellStyle name="Normal 2 5" xfId="74"/>
    <cellStyle name="Normal 2 5 2" xfId="208"/>
    <cellStyle name="Normal 2 6" xfId="109"/>
    <cellStyle name="Normal 2 7" xfId="186"/>
    <cellStyle name="Normal 3" xfId="13"/>
    <cellStyle name="Normal 3 2" xfId="16"/>
    <cellStyle name="Normal 5" xfId="17"/>
    <cellStyle name="Normal 5 2" xfId="21"/>
    <cellStyle name="Percent 3" xfId="18"/>
    <cellStyle name="SAPBorder" xfId="43"/>
    <cellStyle name="SAPDataCell" xfId="26"/>
    <cellStyle name="SAPDataTotalCell" xfId="27"/>
    <cellStyle name="SAPDimensionCell" xfId="25"/>
    <cellStyle name="SAPEditableDataCell" xfId="28"/>
    <cellStyle name="SAPEditableDataTotalCell" xfId="31"/>
    <cellStyle name="SAPEmphasized" xfId="51"/>
    <cellStyle name="SAPEmphasizedEditableDataCell" xfId="53"/>
    <cellStyle name="SAPEmphasizedEditableDataTotalCell" xfId="54"/>
    <cellStyle name="SAPEmphasizedLockedDataCell" xfId="57"/>
    <cellStyle name="SAPEmphasizedLockedDataTotalCell" xfId="58"/>
    <cellStyle name="SAPEmphasizedReadonlyDataCell" xfId="55"/>
    <cellStyle name="SAPEmphasizedReadonlyDataTotalCell" xfId="56"/>
    <cellStyle name="SAPEmphasizedTotal" xfId="52"/>
    <cellStyle name="SAPExceptionLevel1" xfId="34"/>
    <cellStyle name="SAPExceptionLevel2" xfId="35"/>
    <cellStyle name="SAPExceptionLevel3" xfId="36"/>
    <cellStyle name="SAPExceptionLevel4" xfId="37"/>
    <cellStyle name="SAPExceptionLevel5" xfId="38"/>
    <cellStyle name="SAPExceptionLevel6" xfId="39"/>
    <cellStyle name="SAPExceptionLevel7" xfId="40"/>
    <cellStyle name="SAPExceptionLevel8" xfId="41"/>
    <cellStyle name="SAPExceptionLevel9" xfId="42"/>
    <cellStyle name="SAPGroupingFillCell" xfId="73"/>
    <cellStyle name="SAPHierarchyCell0" xfId="46"/>
    <cellStyle name="SAPHierarchyCell1" xfId="47"/>
    <cellStyle name="SAPHierarchyCell2" xfId="48"/>
    <cellStyle name="SAPHierarchyCell3" xfId="49"/>
    <cellStyle name="SAPHierarchyCell4" xfId="50"/>
    <cellStyle name="SAPLockedDataCell" xfId="30"/>
    <cellStyle name="SAPLockedDataTotalCell" xfId="33"/>
    <cellStyle name="SAPMemberCell" xfId="44"/>
    <cellStyle name="SAPMemberTotalCell" xfId="45"/>
    <cellStyle name="SAPReadonlyDataCell" xfId="29"/>
    <cellStyle name="SAPReadonlyDataTotalCell" xfId="32"/>
    <cellStyle name="Style 21" xfId="105"/>
    <cellStyle name="Гиперссылка" xfId="3" builtinId="8"/>
    <cellStyle name="Гиперссылка 2" xfId="7"/>
    <cellStyle name="Обычный" xfId="0" builtinId="0"/>
    <cellStyle name="Обычный 10" xfId="134"/>
    <cellStyle name="Обычный 10 2" xfId="170"/>
    <cellStyle name="Обычный 10 2 2" xfId="273"/>
    <cellStyle name="Обычный 10 3" xfId="146"/>
    <cellStyle name="Обычный 10 4" xfId="239"/>
    <cellStyle name="Обычный 11" xfId="138"/>
    <cellStyle name="Обычный 11 2" xfId="243"/>
    <cellStyle name="Обычный 12" xfId="96"/>
    <cellStyle name="Обычный 13" xfId="5"/>
    <cellStyle name="Обычный 2" xfId="4"/>
    <cellStyle name="Обычный 2 2" xfId="10"/>
    <cellStyle name="Обычный 2 2 2" xfId="98"/>
    <cellStyle name="Обычный 2 2 3" xfId="284"/>
    <cellStyle name="Обычный 2 3" xfId="14"/>
    <cellStyle name="Обычный 2 3 2" xfId="64"/>
    <cellStyle name="Обычный 2 3 2 2" xfId="87"/>
    <cellStyle name="Обычный 2 3 2 2 2" xfId="221"/>
    <cellStyle name="Обычный 2 3 2 3" xfId="199"/>
    <cellStyle name="Обычный 2 3 3" xfId="76"/>
    <cellStyle name="Обычный 2 3 3 2" xfId="210"/>
    <cellStyle name="Обычный 2 3 4" xfId="125"/>
    <cellStyle name="Обычный 2 3 5" xfId="188"/>
    <cellStyle name="Обычный 2 4" xfId="12"/>
    <cellStyle name="Обычный 2 4 2" xfId="59"/>
    <cellStyle name="Обычный 2 4 2 2" xfId="70"/>
    <cellStyle name="Обычный 2 4 2 2 2" xfId="93"/>
    <cellStyle name="Обычный 2 4 2 2 2 2" xfId="227"/>
    <cellStyle name="Обычный 2 4 2 2 3" xfId="205"/>
    <cellStyle name="Обычный 2 4 2 3" xfId="82"/>
    <cellStyle name="Обычный 2 4 2 3 2" xfId="216"/>
    <cellStyle name="Обычный 2 4 2 4" xfId="194"/>
    <cellStyle name="Обычный 2 4 3" xfId="63"/>
    <cellStyle name="Обычный 2 4 3 2" xfId="86"/>
    <cellStyle name="Обычный 2 4 3 2 2" xfId="220"/>
    <cellStyle name="Обычный 2 4 3 3" xfId="198"/>
    <cellStyle name="Обычный 2 4 4" xfId="75"/>
    <cellStyle name="Обычный 2 4 4 2" xfId="209"/>
    <cellStyle name="Обычный 2 4 5" xfId="187"/>
    <cellStyle name="Обычный 2 5" xfId="67"/>
    <cellStyle name="Обычный 2 5 2" xfId="90"/>
    <cellStyle name="Обычный 2 5 2 2" xfId="224"/>
    <cellStyle name="Обычный 2 5 3" xfId="202"/>
    <cellStyle name="Обычный 2 6" xfId="79"/>
    <cellStyle name="Обычный 2 6 2" xfId="213"/>
    <cellStyle name="Обычный 2 7" xfId="106"/>
    <cellStyle name="Обычный 2 8" xfId="191"/>
    <cellStyle name="Обычный 2 9" xfId="22"/>
    <cellStyle name="Обычный 3" xfId="9"/>
    <cellStyle name="Обычный 3 2" xfId="112"/>
    <cellStyle name="Обычный 3 3" xfId="127"/>
    <cellStyle name="Обычный 3 4" xfId="181"/>
    <cellStyle name="Обычный 3 4 2" xfId="282"/>
    <cellStyle name="Обычный 3 5" xfId="103"/>
    <cellStyle name="Обычный 337" xfId="135"/>
    <cellStyle name="Обычный 337 2" xfId="140"/>
    <cellStyle name="Обычный 337 2 2" xfId="245"/>
    <cellStyle name="Обычный 337 3" xfId="240"/>
    <cellStyle name="Обычный 381" xfId="137"/>
    <cellStyle name="Обычный 381 2" xfId="141"/>
    <cellStyle name="Обычный 381 2 2" xfId="246"/>
    <cellStyle name="Обычный 381 3" xfId="242"/>
    <cellStyle name="Обычный 4" xfId="110"/>
    <cellStyle name="Обычный 4 2" xfId="115"/>
    <cellStyle name="Обычный 4 3" xfId="179"/>
    <cellStyle name="Обычный 406" xfId="120"/>
    <cellStyle name="Обычный 406 2" xfId="149"/>
    <cellStyle name="Обычный 406 2 2" xfId="252"/>
    <cellStyle name="Обычный 406 3" xfId="232"/>
    <cellStyle name="Обычный 421" xfId="101"/>
    <cellStyle name="Обычный 421 2" xfId="142"/>
    <cellStyle name="Обычный 421 2 2" xfId="247"/>
    <cellStyle name="Обычный 421 3" xfId="230"/>
    <cellStyle name="Обычный 439" xfId="130"/>
    <cellStyle name="Обычный 439 2" xfId="152"/>
    <cellStyle name="Обычный 439 2 2" xfId="255"/>
    <cellStyle name="Обычный 439 3" xfId="235"/>
    <cellStyle name="Обычный 449" xfId="131"/>
    <cellStyle name="Обычный 449 2" xfId="143"/>
    <cellStyle name="Обычный 449 2 2" xfId="248"/>
    <cellStyle name="Обычный 449 3" xfId="236"/>
    <cellStyle name="Обычный 452" xfId="144"/>
    <cellStyle name="Обычный 452 2" xfId="249"/>
    <cellStyle name="Обычный 456" xfId="145"/>
    <cellStyle name="Обычный 456 2" xfId="250"/>
    <cellStyle name="Обычный 460" xfId="132"/>
    <cellStyle name="Обычный 460 2" xfId="153"/>
    <cellStyle name="Обычный 460 2 2" xfId="256"/>
    <cellStyle name="Обычный 460 3" xfId="237"/>
    <cellStyle name="Обычный 465" xfId="133"/>
    <cellStyle name="Обычный 465 2" xfId="154"/>
    <cellStyle name="Обычный 465 2 2" xfId="257"/>
    <cellStyle name="Обычный 465 3" xfId="238"/>
    <cellStyle name="Обычный 469" xfId="157"/>
    <cellStyle name="Обычный 469 2" xfId="260"/>
    <cellStyle name="Обычный 482" xfId="176"/>
    <cellStyle name="Обычный 482 2" xfId="279"/>
    <cellStyle name="Обычный 5" xfId="111"/>
    <cellStyle name="Обычный 5 2" xfId="116"/>
    <cellStyle name="Обычный 507" xfId="174"/>
    <cellStyle name="Обычный 507 2" xfId="277"/>
    <cellStyle name="Обычный 508" xfId="175"/>
    <cellStyle name="Обычный 508 2" xfId="278"/>
    <cellStyle name="Обычный 523" xfId="177"/>
    <cellStyle name="Обычный 523 2" xfId="280"/>
    <cellStyle name="Обычный 6" xfId="113"/>
    <cellStyle name="Обычный 6 2" xfId="117"/>
    <cellStyle name="Обычный 7" xfId="118"/>
    <cellStyle name="Обычный 8" xfId="119"/>
    <cellStyle name="Обычный 9" xfId="121"/>
    <cellStyle name="Процентный" xfId="2" builtinId="5"/>
    <cellStyle name="Процентный 10" xfId="6"/>
    <cellStyle name="Процентный 2" xfId="23"/>
    <cellStyle name="Процентный 2 2" xfId="20"/>
    <cellStyle name="Процентный 2 2 2" xfId="66"/>
    <cellStyle name="Процентный 2 2 2 2" xfId="89"/>
    <cellStyle name="Процентный 2 2 2 2 2" xfId="223"/>
    <cellStyle name="Процентный 2 2 2 3" xfId="201"/>
    <cellStyle name="Процентный 2 2 3" xfId="78"/>
    <cellStyle name="Процентный 2 2 3 2" xfId="212"/>
    <cellStyle name="Процентный 2 2 4" xfId="100"/>
    <cellStyle name="Процентный 2 2 5" xfId="190"/>
    <cellStyle name="Процентный 2 3" xfId="19"/>
    <cellStyle name="Процентный 2 3 2" xfId="61"/>
    <cellStyle name="Процентный 2 3 2 2" xfId="72"/>
    <cellStyle name="Процентный 2 3 2 2 2" xfId="95"/>
    <cellStyle name="Процентный 2 3 2 2 2 2" xfId="229"/>
    <cellStyle name="Процентный 2 3 2 2 3" xfId="207"/>
    <cellStyle name="Процентный 2 3 2 3" xfId="84"/>
    <cellStyle name="Процентный 2 3 2 3 2" xfId="218"/>
    <cellStyle name="Процентный 2 3 2 4" xfId="196"/>
    <cellStyle name="Процентный 2 3 3" xfId="65"/>
    <cellStyle name="Процентный 2 3 3 2" xfId="88"/>
    <cellStyle name="Процентный 2 3 3 2 2" xfId="222"/>
    <cellStyle name="Процентный 2 3 3 3" xfId="200"/>
    <cellStyle name="Процентный 2 3 4" xfId="77"/>
    <cellStyle name="Процентный 2 3 4 2" xfId="211"/>
    <cellStyle name="Процентный 2 3 5" xfId="189"/>
    <cellStyle name="Процентный 2 4" xfId="68"/>
    <cellStyle name="Процентный 2 4 2" xfId="91"/>
    <cellStyle name="Процентный 2 4 2 2" xfId="225"/>
    <cellStyle name="Процентный 2 4 3" xfId="203"/>
    <cellStyle name="Процентный 2 5" xfId="80"/>
    <cellStyle name="Процентный 2 5 2" xfId="214"/>
    <cellStyle name="Процентный 2 6" xfId="104"/>
    <cellStyle name="Процентный 2 7" xfId="192"/>
    <cellStyle name="Процентный 3" xfId="128"/>
    <cellStyle name="Процентный 3 2" xfId="178"/>
    <cellStyle name="Процентный 3 2 2" xfId="281"/>
    <cellStyle name="Процентный 4" xfId="129"/>
    <cellStyle name="Процентный 5" xfId="124"/>
    <cellStyle name="Процентный 6" xfId="102"/>
    <cellStyle name="Процентный 6 2" xfId="148"/>
    <cellStyle name="Процентный 6 2 2" xfId="251"/>
    <cellStyle name="Процентный 6 3" xfId="231"/>
    <cellStyle name="Процентный 7" xfId="136"/>
    <cellStyle name="Процентный 7 2" xfId="171"/>
    <cellStyle name="Процентный 7 2 2" xfId="274"/>
    <cellStyle name="Процентный 7 3" xfId="147"/>
    <cellStyle name="Процентный 7 4" xfId="241"/>
    <cellStyle name="Процентный 8" xfId="139"/>
    <cellStyle name="Процентный 8 2" xfId="244"/>
    <cellStyle name="Процентный 9" xfId="97"/>
    <cellStyle name="Финансовый" xfId="1" builtinId="3"/>
    <cellStyle name="Финансовый 2" xfId="24"/>
    <cellStyle name="Финансовый 2 2" xfId="69"/>
    <cellStyle name="Финансовый 2 2 2" xfId="92"/>
    <cellStyle name="Финансовый 2 2 2 2" xfId="185"/>
    <cellStyle name="Финансовый 2 2 2 2 2" xfId="283"/>
    <cellStyle name="Финансовый 2 2 2 3" xfId="226"/>
    <cellStyle name="Финансовый 2 2 3" xfId="126"/>
    <cellStyle name="Финансовый 2 2 4" xfId="204"/>
    <cellStyle name="Финансовый 2 3" xfId="81"/>
    <cellStyle name="Финансовый 2 3 2" xfId="215"/>
    <cellStyle name="Финансовый 2 4" xfId="108"/>
    <cellStyle name="Финансовый 2 5" xfId="193"/>
    <cellStyle name="Финансовый 3" xfId="107"/>
    <cellStyle name="Финансовый 3 2" xfId="114"/>
    <cellStyle name="Финансовый 3 3" xfId="99"/>
    <cellStyle name="Финансовый 3 4" xfId="183"/>
    <cellStyle name="Финансовый 4" xfId="122"/>
    <cellStyle name="Финансовый 4 10" xfId="172"/>
    <cellStyle name="Финансовый 4 10 2" xfId="275"/>
    <cellStyle name="Финансовый 4 11" xfId="150"/>
    <cellStyle name="Финансовый 4 11 2" xfId="253"/>
    <cellStyle name="Финансовый 4 12" xfId="233"/>
    <cellStyle name="Финансовый 4 2" xfId="123"/>
    <cellStyle name="Финансовый 4 2 10" xfId="151"/>
    <cellStyle name="Финансовый 4 2 10 2" xfId="254"/>
    <cellStyle name="Финансовый 4 2 11" xfId="234"/>
    <cellStyle name="Финансовый 4 2 2" xfId="156"/>
    <cellStyle name="Финансовый 4 2 2 2" xfId="259"/>
    <cellStyle name="Финансовый 4 2 3" xfId="159"/>
    <cellStyle name="Финансовый 4 2 3 2" xfId="262"/>
    <cellStyle name="Финансовый 4 2 4" xfId="161"/>
    <cellStyle name="Финансовый 4 2 4 2" xfId="264"/>
    <cellStyle name="Финансовый 4 2 5" xfId="163"/>
    <cellStyle name="Финансовый 4 2 5 2" xfId="266"/>
    <cellStyle name="Финансовый 4 2 6" xfId="165"/>
    <cellStyle name="Финансовый 4 2 6 2" xfId="268"/>
    <cellStyle name="Финансовый 4 2 7" xfId="167"/>
    <cellStyle name="Финансовый 4 2 7 2" xfId="270"/>
    <cellStyle name="Финансовый 4 2 8" xfId="169"/>
    <cellStyle name="Финансовый 4 2 8 2" xfId="272"/>
    <cellStyle name="Финансовый 4 2 9" xfId="173"/>
    <cellStyle name="Финансовый 4 2 9 2" xfId="276"/>
    <cellStyle name="Финансовый 4 3" xfId="155"/>
    <cellStyle name="Финансовый 4 3 2" xfId="258"/>
    <cellStyle name="Финансовый 4 4" xfId="158"/>
    <cellStyle name="Финансовый 4 4 2" xfId="261"/>
    <cellStyle name="Финансовый 4 5" xfId="160"/>
    <cellStyle name="Финансовый 4 5 2" xfId="263"/>
    <cellStyle name="Финансовый 4 6" xfId="162"/>
    <cellStyle name="Финансовый 4 6 2" xfId="265"/>
    <cellStyle name="Финансовый 4 7" xfId="164"/>
    <cellStyle name="Финансовый 4 7 2" xfId="267"/>
    <cellStyle name="Финансовый 4 8" xfId="166"/>
    <cellStyle name="Финансовый 4 8 2" xfId="269"/>
    <cellStyle name="Финансовый 4 9" xfId="168"/>
    <cellStyle name="Финансовый 4 9 2" xfId="271"/>
    <cellStyle name="Финансовый 5" xfId="182"/>
    <cellStyle name="Финансовый 6" xfId="15"/>
    <cellStyle name="Финансовый 8" xfId="180"/>
  </cellStyles>
  <dxfs count="48">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0</xdr:colOff>
      <xdr:row>13</xdr:row>
      <xdr:rowOff>85725</xdr:rowOff>
    </xdr:to>
    <xdr:pic>
      <xdr:nvPicPr>
        <xdr:cNvPr id="2" name="Рисунок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 y="0"/>
          <a:ext cx="8534399" cy="2314575"/>
        </a:xfrm>
        <a:prstGeom prst="rect">
          <a:avLst/>
        </a:prstGeom>
      </xdr:spPr>
    </xdr:pic>
    <xdr:clientData/>
  </xdr:twoCellAnchor>
  <xdr:twoCellAnchor editAs="oneCell">
    <xdr:from>
      <xdr:col>4</xdr:col>
      <xdr:colOff>276225</xdr:colOff>
      <xdr:row>2</xdr:row>
      <xdr:rowOff>54964</xdr:rowOff>
    </xdr:from>
    <xdr:to>
      <xdr:col>8</xdr:col>
      <xdr:colOff>571158</xdr:colOff>
      <xdr:row>9</xdr:row>
      <xdr:rowOff>171449</xdr:rowOff>
    </xdr:to>
    <xdr:pic>
      <xdr:nvPicPr>
        <xdr:cNvPr id="3" name="Рисунок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435964"/>
          <a:ext cx="2733333" cy="13166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lp.loc\space\Documents%20and%20Settings\user\&#1056;&#1072;&#1073;&#1086;&#1095;&#1080;&#1081;%20&#1089;&#1090;&#1086;&#1083;\&#1057;&#1074;&#1077;&#1088;&#1082;&#1072;%20&#1042;&#1043;&#1054;%20(&#1089;&#1087;&#1080;&#1089;&#1086;&#1082;%20&#1086;&#1087;&#1077;&#1088;&#1072;&#1094;&#1080;&#1081;)%20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R/IR-releases/Q2'23/&#1054;&#1090;&#1095;&#1077;&#1090;&#1085;&#1086;&#1089;&#1090;&#1100;/_&#1056;&#1072;&#1089;&#1082;&#1088;&#1099;&#1090;&#1080;&#1103;_&#1043;&#1050;_&#1057;&#1077;&#1075;&#1077;&#1078;&#1072;_2023_06_&#1040;&#1088;&#1082;&#1072;_v.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lp.loc\space\Project_Office\001%20&#1055;&#1088;&#1086;&#1077;&#1082;&#1090;%20&#1087;&#1086;%20%20&#1082;&#1086;&#1085;&#1089;&#1086;&#1083;&#1080;&#1076;&#1072;&#1094;&#1080;&#1080;%20&#1086;&#1090;&#1095;&#1077;&#1090;&#1085;&#1086;&#1089;&#1090;&#1080;%20%20&#1075;&#1088;&#1091;&#1087;&#1087;&#1099;%20&#1048;&#1051;&#1055;\007%20&#1058;&#1047;%20&#1087;&#1077;&#1088;&#1077;&#1076;&#1072;&#1085;&#1085;&#1099;&#1077;\005%20&#1042;&#1043;&#1054;\&#1069;&#1083;&#1080;&#1084;&#1080;&#1085;&#1072;&#1094;&#1080;&#1103;%20v52_&#1057;&#1057;%200802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1%20ICR\&#1042;&#1043;&#1054;%20(2019-Y)%20&#1043;&#1088;&#1091;&#1087;&#1087;&#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lp.loc\space\Users\TEMP.ILP.043\Desktop\&#1042;&#1043;&#1054;%20(2019-Y)%20&#1043;&#1088;&#1091;&#1087;&#1087;&#10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2%20Reports\!&#1055;&#1088;&#1080;&#1084;&#1077;&#1095;&#1072;&#1085;&#1080;&#1103;%20&#1082;%20&#1086;&#1090;&#1095;&#1077;&#1090;&#1085;&#1086;&#1089;&#1090;&#1080;%202019\&#1057;&#1074;&#1103;&#1079;&#1072;&#1085;&#1085;&#1099;&#1077;%20&#1089;&#1090;&#1086;&#1088;&#1086;&#1085;&#1099;\workfiles\&#1089;&#1095;&#1077;&#1090;&#1072;%20R\!&#1057;&#1074;&#1086;&#1076;%20(2019-Y)%20SG_&#1040;&#1060;&#1050;%20&#1089;&#1095;&#1077;&#1090;&#1072;%20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lp.loc\space\Fin\REPORTING\011%20&#1052;&#1057;&#1060;&#1054;\000%20Reports\2018\000%20&#1052;&#1057;&#1060;&#1054;%20SG%20(2018-4Q)\000%20&#1052;&#1057;&#1060;&#1054;%20SG%20(2018-12)\002%20Reports\&#1040;&#1058;\IFRS_BS_PL%20(2018-Y)_&#1040;&#1058;%20-%20&#1086;&#108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2%20Reports\!&#1052;&#1057;&#1060;&#1054;%20&#1082;&#1086;&#1088;&#1088;&#1077;&#1082;&#1090;&#1080;&#1088;&#1086;&#1074;&#1082;&#1080;\&#1053;&#1077;&#1087;&#1088;&#1086;&#1074;&#1077;&#1076;&#1077;&#1085;&#1085;&#1099;&#1077;%20&#1089;&#1095;&#1077;&#1090;&#1072;\&#1055;&#1077;&#1088;&#1077;&#1095;&#1077;&#1085;&#1100;%20&#1085;&#1077;&#1087;&#1088;&#1086;&#1074;&#1077;&#1076;&#1077;&#1085;&#1085;&#1099;&#1093;%20&#1089;&#1095;&#1077;&#1090;&#1086;&#1074;%20(2018_Y)_&#1057;&#1077;&#1075;&#1062;&#1041;&#105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lp.loc\space\DiskZ\Fin\REPORTING\011%20&#1052;&#1057;&#1060;&#1054;\000%20Reports\2019\000%20&#1052;&#1057;&#1060;&#1054;%20SG%20(2019-4Q)\000%20&#1052;&#1057;&#1060;&#1054;%20SG%20(2019-12)\002%20Reports\!&#1052;&#1057;&#1060;&#1054;%20&#1082;&#1086;&#1088;&#1088;&#1077;&#1082;&#1090;&#1080;&#1088;&#1086;&#1074;&#1082;&#1080;\&#1053;&#1077;&#1087;&#1088;&#1086;&#1074;&#1077;&#1076;&#1077;&#1085;&#1085;&#1099;&#1077;%20&#1089;&#1095;&#1077;&#1090;&#1072;\&#1055;&#1077;&#1088;&#1077;&#1095;&#1077;&#1085;&#1100;%20&#1085;&#1077;&#1087;&#1088;&#1086;&#1074;&#1077;&#1076;&#1077;&#1085;&#1085;&#1099;&#1093;%20&#1089;&#1095;&#1077;&#1090;&#1086;&#1074;%20(2019-Y)_&#1054;&#1085;&#1077;&#1075;&#1072;&#1083;&#1077;&#10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n/REPORTING/011%20&#1052;&#1057;&#1060;&#1054;/000%20Reports/2020/000%20&#1052;&#1057;&#1060;&#1054;%20SG%20(2020-4Q)/000%20&#1052;&#1057;&#1060;&#1054;%20SG%20(2020-12)/X-rates%202020-12%20EUR%20&#1080;%20U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статей "/>
      <sheetName val="Сверка PL"/>
      <sheetName val="Сверка BS"/>
      <sheetName val="Сверка CF"/>
    </sheetNames>
    <sheetDataSet>
      <sheetData sheetId="0">
        <row r="2">
          <cell r="B2" t="str">
            <v>Выручка от реализации продукции, работ, услуг с НДС и ЭП. Основная деятельность</v>
          </cell>
        </row>
        <row r="3">
          <cell r="B3" t="str">
            <v>Выручка от реализации продукции, работ, услуг с НДС и ЭП. Товары для перепродажи</v>
          </cell>
        </row>
        <row r="4">
          <cell r="B4" t="str">
            <v>Выручка от реализации продукции, работ, услуг с НДС и ЭП. Прочая реализация</v>
          </cell>
        </row>
        <row r="5">
          <cell r="B5" t="str">
            <v>Экспортные пошлины (ЭП). Основная деятельность</v>
          </cell>
        </row>
        <row r="6">
          <cell r="B6" t="str">
            <v>Экспортные пошлины (ЭП). Товары для перепродажи</v>
          </cell>
        </row>
        <row r="7">
          <cell r="B7" t="str">
            <v>Экспортные пошлины (ЭП). Прочая реализация</v>
          </cell>
        </row>
        <row r="8">
          <cell r="B8" t="str">
            <v>НДС. Основная деятелность</v>
          </cell>
        </row>
        <row r="9">
          <cell r="B9" t="str">
            <v>НДС. Товары для перепродажи</v>
          </cell>
        </row>
        <row r="10">
          <cell r="B10" t="str">
            <v>НДС. Прочая реализация</v>
          </cell>
        </row>
        <row r="11">
          <cell r="B11" t="str">
            <v>Выручка от реализации продукции, работ, услуг без НДС и ЭП. Основная продукция</v>
          </cell>
        </row>
        <row r="12">
          <cell r="B12" t="str">
            <v>Выручка от реализации продукции, работ, услуг без НДС и ЭП. Товары для перепродажи</v>
          </cell>
        </row>
        <row r="13">
          <cell r="B13" t="str">
            <v>Выручка от реализации продукции, работ, услуг без НДС и ЭП. Прочая реализация</v>
          </cell>
        </row>
        <row r="14">
          <cell r="B14" t="str">
            <v>Расходы по доставке готовой продукции (транспортные расходы). Водный фрахт</v>
          </cell>
        </row>
        <row r="15">
          <cell r="B15" t="str">
            <v>Расходы по доставке готовой продукции (транспортные расходы). Железнодорожный тариф</v>
          </cell>
        </row>
        <row r="16">
          <cell r="B16" t="str">
            <v>Расходы по доставке готовой продукции (транспортные расходы). Услуги автотранспорта</v>
          </cell>
        </row>
        <row r="17">
          <cell r="B17" t="str">
            <v>Расходы по доставке готовой продукции (транспортные расходы). Транспортно-экспедиторские услуги</v>
          </cell>
        </row>
        <row r="18">
          <cell r="B18" t="str">
            <v>Расходы по доставке готовой продукции (транспортные расходы). Расходы по доставке тепловой энергии</v>
          </cell>
        </row>
        <row r="19">
          <cell r="B19" t="str">
            <v>Выручка от реализации продукции, работ, услуг без доставки и экспортных пошлин. Основная продукция</v>
          </cell>
        </row>
        <row r="20">
          <cell r="B20" t="str">
            <v>Выручка от реализации продукции, работ, услуг без доставки и экспортных пошлин. Товары для перепродажи</v>
          </cell>
        </row>
        <row r="21">
          <cell r="B21" t="str">
            <v>Выручка от реализации продукции, работ, услуг без доставки и экспортных пошлин. Прочая реализация</v>
          </cell>
        </row>
        <row r="22">
          <cell r="B22" t="str">
            <v>Стоимость товаров для перепродажи</v>
          </cell>
        </row>
        <row r="23">
          <cell r="B23" t="str">
            <v>Комиссионные и агентские вознаграждения</v>
          </cell>
        </row>
        <row r="24">
          <cell r="B24" t="str">
            <v>Операционные расходы. Древесное сырье</v>
          </cell>
        </row>
        <row r="25">
          <cell r="B25" t="str">
            <v>Операционные расходы. Шпон</v>
          </cell>
        </row>
        <row r="26">
          <cell r="B26" t="str">
            <v>Операционные расходы. Целлюлоза беленая лиственная</v>
          </cell>
        </row>
        <row r="27">
          <cell r="B27" t="str">
            <v>Операционные расходы. Целлюлоза беленая хвойная</v>
          </cell>
        </row>
        <row r="28">
          <cell r="B28" t="str">
            <v>Операционные расходы. Целлюлоза небеленая хвойная</v>
          </cell>
        </row>
        <row r="29">
          <cell r="B29" t="str">
            <v>Операционные расходы. Бумага</v>
          </cell>
        </row>
        <row r="30">
          <cell r="B30" t="str">
            <v>Операционные расходы. Основные материалы и химикаты. Сырое талловое масло</v>
          </cell>
        </row>
        <row r="31">
          <cell r="B31" t="str">
            <v>Операционные расходы. Основные материалы и химикаты. Канифоль</v>
          </cell>
        </row>
        <row r="32">
          <cell r="B32" t="str">
            <v>Операционные расходы. Основные материалы и химикаты. Крахмал</v>
          </cell>
        </row>
        <row r="33">
          <cell r="B33" t="str">
            <v>Операционные расходы. Основные материалы и химикаты. Сода каустическая</v>
          </cell>
        </row>
        <row r="34">
          <cell r="B34" t="str">
            <v>Операционные расходы. Основные материалы и химикаты. Сода кальцинированная</v>
          </cell>
        </row>
        <row r="35">
          <cell r="B35" t="str">
            <v>Операционные расходы. Основные материалы и химикаты. Глинозем</v>
          </cell>
        </row>
        <row r="36">
          <cell r="B36" t="str">
            <v>Операционные расходы. Основные материалы и химикаты. Карбонат</v>
          </cell>
        </row>
        <row r="37">
          <cell r="B37" t="str">
            <v>Операционные расходы. Основные материалы и химикаты. Перекись водорода</v>
          </cell>
        </row>
        <row r="38">
          <cell r="B38" t="str">
            <v>Операционные расходы. Основные материалы и химикаты. Клей</v>
          </cell>
        </row>
        <row r="39">
          <cell r="B39" t="str">
            <v>Операционные расходы. Основные материалы и химикаты. Полиэтилен</v>
          </cell>
        </row>
        <row r="40">
          <cell r="B40" t="str">
            <v>Операционные расходы. Основные материалы и химикаты. Краска для нанесения печати на мешки</v>
          </cell>
        </row>
        <row r="41">
          <cell r="B41" t="str">
            <v>Операционные расходы. Основные материалы и химикаты. Краска для листовой печати</v>
          </cell>
        </row>
        <row r="42">
          <cell r="B42" t="str">
            <v>Операционные расходы. Основные материалы и химикаты. Краска для ролевой печати</v>
          </cell>
        </row>
        <row r="43">
          <cell r="B43" t="str">
            <v>Операционные расходы. Основные материалы и химикаты. Пленка для ламинирования</v>
          </cell>
        </row>
        <row r="44">
          <cell r="B44" t="str">
            <v>Операционные расходы. Основные материалы и химикаты. Смола фенольная</v>
          </cell>
        </row>
        <row r="45">
          <cell r="B45" t="str">
            <v>Операционные расходы. Основные материалы и химикаты. Смола карбамидная</v>
          </cell>
        </row>
        <row r="46">
          <cell r="B46" t="str">
            <v>Операционные расходы. Основные материалы и химикаты. КФК</v>
          </cell>
        </row>
        <row r="47">
          <cell r="B47" t="str">
            <v>Операционные расходы. Основные материалы и химикаты. Карбамид</v>
          </cell>
        </row>
        <row r="48">
          <cell r="B48" t="str">
            <v>Операционные расходы. Основные материалы и химикаты. Прочие химикаты и основные материалы. ХХХ</v>
          </cell>
        </row>
        <row r="49">
          <cell r="B49" t="str">
            <v>Операционные расходы. Топливо и тепловая энергия. Мазут</v>
          </cell>
        </row>
        <row r="50">
          <cell r="B50" t="str">
            <v>Операционные расходы. Топливо и тепловая энергия. Пек</v>
          </cell>
        </row>
        <row r="51">
          <cell r="B51" t="str">
            <v>Операционные расходы. Топливо и тепловая энергия. Топливная древесина</v>
          </cell>
        </row>
        <row r="52">
          <cell r="B52" t="str">
            <v>Операционные расходы. Топливо и тепловая энергия. Газ</v>
          </cell>
        </row>
        <row r="53">
          <cell r="B53" t="str">
            <v>Операционные расходы. Топливо и тепловая энергия. Тепловая энергия</v>
          </cell>
        </row>
        <row r="54">
          <cell r="B54" t="str">
            <v>Операционные расходы. Топливо и тепловая энергия. Прочее. ХХХ</v>
          </cell>
        </row>
        <row r="55">
          <cell r="B55" t="str">
            <v>Операционные расходы. ГСМ. Дизельное топливо</v>
          </cell>
        </row>
        <row r="56">
          <cell r="B56" t="str">
            <v>Операционные расходы. ГСМ. Бензин</v>
          </cell>
        </row>
        <row r="57">
          <cell r="B57" t="str">
            <v>Операционные расходы. ГСМ. Масла и смазки</v>
          </cell>
        </row>
        <row r="58">
          <cell r="B58" t="str">
            <v>Операционные расходы. ГСМ. Прочее. ХХХ</v>
          </cell>
        </row>
        <row r="59">
          <cell r="B59" t="str">
            <v>Операционные расходы. Э/энергия</v>
          </cell>
        </row>
        <row r="60">
          <cell r="B60" t="str">
            <v>Операционные расходы. Расходы на персонал. Заработная плата в части производственного персонала</v>
          </cell>
        </row>
        <row r="61">
          <cell r="B61" t="str">
            <v>Операционные расходы. Расходы на персонал. Отчисления с заработной платы производственного персонала</v>
          </cell>
        </row>
        <row r="62">
          <cell r="B62" t="str">
            <v>Операционные расходы. Расходы на персонал. Заработная плата в части административного персонала</v>
          </cell>
        </row>
        <row r="63">
          <cell r="B63" t="str">
            <v>Операционные расходы. Расходы на персонал. Отчисления с заработной платы административного персонала</v>
          </cell>
        </row>
        <row r="64">
          <cell r="B64" t="str">
            <v>Операционные расходы. Расходы на персонал. Заработная плата в части коммерческого персонала</v>
          </cell>
        </row>
        <row r="65">
          <cell r="B65" t="str">
            <v>Операционные расходы. Расходы на персонал. Отчисления с заработной платы коммерческого персоналала</v>
          </cell>
        </row>
        <row r="66">
          <cell r="B66" t="str">
            <v>Операционные расходы. Расходы на персонал. Резерв на отпуска</v>
          </cell>
        </row>
        <row r="67">
          <cell r="B67" t="str">
            <v>Операционные расходы. Расходы на персонал. Расходы на обучение</v>
          </cell>
        </row>
        <row r="68">
          <cell r="B68" t="str">
            <v>Операционные расходы. Расходы на персонал. Прочие расходы на персонал. ХХХ</v>
          </cell>
        </row>
        <row r="69">
          <cell r="B69" t="str">
            <v>Операционные расходы. Расходы на ремонты. Материалы и запчасти для ремонта оборудования</v>
          </cell>
        </row>
        <row r="70">
          <cell r="B70" t="str">
            <v>Операционные расходы. Расходы на ремонты. Материалы и запчасти для ремонта зданий и сооружений</v>
          </cell>
        </row>
        <row r="71">
          <cell r="B71" t="str">
            <v>Операционные расходы. Расходы на ремонты. Материалы и запчасти для ремонта транспортных средств</v>
          </cell>
        </row>
        <row r="72">
          <cell r="B72" t="str">
            <v>Операционные расходы. Расходы на ремонты. Ремонтные работы: оборудование</v>
          </cell>
        </row>
        <row r="73">
          <cell r="B73" t="str">
            <v>Операционные расходы. Расходы на ремонты. Ремонтные работы: здания и сооружения</v>
          </cell>
        </row>
        <row r="74">
          <cell r="B74" t="str">
            <v>Операционные расходы. Расходы на ремонты. Ремонтные работы: транспортные средства</v>
          </cell>
        </row>
        <row r="75">
          <cell r="B75" t="str">
            <v>Операционные расходы. Расходы на ремонты. Прочее. ХХХ</v>
          </cell>
        </row>
        <row r="76">
          <cell r="B76" t="str">
            <v>Операционные расходы. Вспомогательные материалы и запчасти. Материалы для упаковки</v>
          </cell>
        </row>
        <row r="77">
          <cell r="B77" t="str">
            <v>Операционные расходы. Вспомогательные материалы и запчасти. Прочие материалы и запчасти. ХХХ</v>
          </cell>
        </row>
        <row r="78">
          <cell r="B78" t="str">
            <v>Операционные расходы. Одежда буммашин</v>
          </cell>
        </row>
        <row r="79">
          <cell r="B79" t="str">
            <v>Операционные расходы. Услуги подрядных и сторонних организаций. Услуги по заготовке</v>
          </cell>
        </row>
        <row r="80">
          <cell r="B80" t="str">
            <v>Операционные расходы. Услуги подрядных и сторонних организаций. Услуги по вывозке</v>
          </cell>
        </row>
        <row r="81">
          <cell r="B81" t="str">
            <v>Операционные расходы. Услуги подрядных и сторонних организаций. Услуги по сортировке, укладке, окорке древесного сырья и других ресурсов</v>
          </cell>
        </row>
        <row r="82">
          <cell r="B82" t="str">
            <v>Операционные расходы. Услуги подрядных и сторонних организаций. Услуги по доокорке, строжке, сортировке, укладке готовой продукции</v>
          </cell>
        </row>
        <row r="83">
          <cell r="B83" t="str">
            <v>Операционные расходы. Услуги подрядных и сторонних организаций. Подача/уборка вагонов, погрузо-разгрузочные работы</v>
          </cell>
        </row>
        <row r="84">
          <cell r="B84" t="str">
            <v>Операционные расходы. Услуги подрядных и сторонних организаций. Транспортные услуги</v>
          </cell>
        </row>
        <row r="85">
          <cell r="B85" t="str">
            <v>Операционные расходы. Услуги подрядных и сторонних организаций. Субподрядные работы по постпечатной обработке</v>
          </cell>
        </row>
        <row r="86">
          <cell r="B86" t="str">
            <v>Операционные расходы. Услуги подрядных и сторонних организаций. Услуги по содержанию основных средств (ТО, наладка, поверка, диагностика и т.п.)</v>
          </cell>
        </row>
        <row r="87">
          <cell r="B87" t="str">
            <v>Операционные расходы. Услуги подрядных и сторонних организаций. Коммунальные услуги</v>
          </cell>
        </row>
        <row r="88">
          <cell r="B88" t="str">
            <v>Операционные расходы. Услуги подрядных и сторонних организаций. Консалтинговые и юридические услуги</v>
          </cell>
        </row>
        <row r="89">
          <cell r="B89" t="str">
            <v>Операционные расходы. Услуги подрядных и сторонних организаций. Аудиторские услуги</v>
          </cell>
        </row>
        <row r="90">
          <cell r="B90" t="str">
            <v>Операционные расходы. Услуги подрядных и сторонних организаций. Услуги пожарной и сторожевой охраны</v>
          </cell>
        </row>
        <row r="91">
          <cell r="B91" t="str">
            <v>Операционные расходы. Услуги подрядных и сторонних организаций. Услуги по таможенному оформлению</v>
          </cell>
        </row>
        <row r="92">
          <cell r="B92" t="str">
            <v>Операционные расходы. Услуги подрядных и сторонних организаций. Услуги по управлению</v>
          </cell>
        </row>
        <row r="93">
          <cell r="B93" t="str">
            <v>Операционные расходы. Услуги подрядных и сторонних организаций. Услуги связи</v>
          </cell>
        </row>
        <row r="94">
          <cell r="B94" t="str">
            <v>Операционные расходы. Услуги подрядных и сторонних организаций. Услуги по лесоуправлению</v>
          </cell>
        </row>
        <row r="95">
          <cell r="B95" t="str">
            <v>Операционные расходы. Услуги подрядных и сторонних организаций. Прочие услуги. ХХХ</v>
          </cell>
        </row>
        <row r="96">
          <cell r="B96" t="str">
            <v>Операционные расходы. Содержание лесфонда. Услуги по отводу</v>
          </cell>
        </row>
        <row r="97">
          <cell r="B97" t="str">
            <v>Операционные расходы. Содержание лесфонда. Лесовосстановление</v>
          </cell>
        </row>
        <row r="98">
          <cell r="B98" t="str">
            <v>Операционные расходы. Содержание лесфонда. Разработка проектной документации</v>
          </cell>
        </row>
        <row r="99">
          <cell r="B99" t="str">
            <v>Операционные расходы. Содержание лесфонда. Прочее. ХХХ</v>
          </cell>
        </row>
        <row r="100">
          <cell r="B100" t="str">
            <v>Операционные расходы. Расходы по аренде. Земля и объекты производственного характера</v>
          </cell>
        </row>
        <row r="101">
          <cell r="B101" t="str">
            <v>Операционные расходы. Расходы по аренде. Земля и объекты административного характера</v>
          </cell>
        </row>
        <row r="102">
          <cell r="B102" t="str">
            <v>Операционные расходы. Расходы по экологии (размещение отходов, плата за загрязнение окружающей среды и т.п.)</v>
          </cell>
        </row>
        <row r="103">
          <cell r="B103" t="str">
            <v>Операционные расходы. Расходы по охране труда и технике безопасности</v>
          </cell>
        </row>
        <row r="104">
          <cell r="B104" t="str">
            <v>Операционные расходы. Командировочные расходы</v>
          </cell>
        </row>
        <row r="105">
          <cell r="B105" t="str">
            <v>Операционные расходы. Представительские расходы</v>
          </cell>
        </row>
        <row r="106">
          <cell r="B106" t="str">
            <v>Операционные расходы. Страхование и сертификация</v>
          </cell>
        </row>
        <row r="107">
          <cell r="B107" t="str">
            <v>Операционные расходы. Программное обеспечение</v>
          </cell>
        </row>
        <row r="108">
          <cell r="B108" t="str">
            <v>Операционные расходы. Прочие операционные расходы. ХХХ</v>
          </cell>
        </row>
        <row r="109">
          <cell r="B109" t="str">
            <v>Изменение остатков готовой продукции, незавершённого производства, товаров в пути</v>
          </cell>
        </row>
        <row r="110">
          <cell r="B110" t="str">
            <v>Платежи в бюджет. Налог на имущество</v>
          </cell>
        </row>
        <row r="111">
          <cell r="B111" t="str">
            <v>Платежи в бюджет. Транспортный налог</v>
          </cell>
        </row>
        <row r="112">
          <cell r="B112" t="str">
            <v>Платежи в бюджет. Попенная плата (аренда лесфонда)</v>
          </cell>
        </row>
        <row r="113">
          <cell r="B113" t="str">
            <v>Платежи в бюджет. Плата за пользование водными объектами</v>
          </cell>
        </row>
        <row r="114">
          <cell r="B114" t="str">
            <v>Платежи в бюджет. Прочие налоги</v>
          </cell>
        </row>
        <row r="115">
          <cell r="B115" t="str">
            <v>Расходы непроизводственного характера. Расходы по социальной сфере, объектам непромышленного характера, культурно-массовым мероприятиям и т.п.</v>
          </cell>
        </row>
        <row r="116">
          <cell r="B116" t="str">
            <v>Расходы непроизводственного характера. Расходы по содержанию неработающих и законсервированных объектов</v>
          </cell>
        </row>
        <row r="117">
          <cell r="B117" t="str">
            <v>Расходы непроизводственного характера. Благотворительность</v>
          </cell>
        </row>
        <row r="118">
          <cell r="B118" t="str">
            <v>Расходы непроизводственного характера. Прочие расходы непроизводственного характера</v>
          </cell>
        </row>
        <row r="119">
          <cell r="B119" t="str">
            <v>Прочие доходы и расходы. Прибыль (убытки) прошлых лет, выявленные в отчетном периоде. ХХХ</v>
          </cell>
        </row>
        <row r="120">
          <cell r="B120" t="str">
            <v>Прочие доходы и расходы. Резерв по сомнительным долгам</v>
          </cell>
        </row>
        <row r="121">
          <cell r="B121" t="str">
            <v>Прочие доходы и расходы. Убыток от списания дебиторской задолженности</v>
          </cell>
        </row>
        <row r="122">
          <cell r="B122" t="str">
            <v>Прочие доходы и расходы. Резервы под снижение стоимости товарно-материальных ценностей</v>
          </cell>
        </row>
        <row r="123">
          <cell r="B123" t="str">
            <v>Прочие доходы и расходы. Прибыль от списания кредиторской задолженности</v>
          </cell>
        </row>
        <row r="124">
          <cell r="B124" t="str">
            <v>Прочие доходы и расходы. Прибыль (убыток) от купли-продажи валюты</v>
          </cell>
        </row>
        <row r="125">
          <cell r="B125" t="str">
            <v>Прочие доходы и расходы. Комиссии, услуги банка</v>
          </cell>
        </row>
        <row r="126">
          <cell r="B126" t="str">
            <v>Прочие доходы и расходы. Госпошлина и судебные издержки</v>
          </cell>
        </row>
        <row r="127">
          <cell r="B127" t="str">
            <v>Прочие доходы и расходы. Сальдо доходов (расходов) от выбытия ТМЦ, неликвидов и т.п. Доходы от выбытия ТМЦ</v>
          </cell>
        </row>
        <row r="128">
          <cell r="B128" t="str">
            <v>Прочие доходы и расходы. Сальдо доходов (расходов) от выбытия ТМЦ, неликвидов и т.п. Расходы от выбытия ТМЦ</v>
          </cell>
        </row>
        <row r="129">
          <cell r="B129" t="str">
            <v>Прочие доходы и расходы. Сальдо доходов (расходов) от сдачи имущества в аренду/сублизинг (операции вне Группы). Доходы по договорам аренды вне Группы</v>
          </cell>
        </row>
        <row r="130">
          <cell r="B130" t="str">
            <v>Прочие доходы и расходы. Сальдо доходов (расходов) от сдачи имущества в аренду/сублизинг (операции вне Группы). Расходы по договорам аренды вне Группы</v>
          </cell>
        </row>
        <row r="131">
          <cell r="B131" t="str">
            <v xml:space="preserve">Прочие доходы и расходы. Штрафы, пени, неустойки за неиспользование лесфонда </v>
          </cell>
        </row>
        <row r="132">
          <cell r="B132" t="str">
            <v>Прочие доходы и расходы. Штрафы, пени, неустойки за неисполнение договорных обязательств</v>
          </cell>
        </row>
        <row r="133">
          <cell r="B133" t="str">
            <v>Прочие доходы и расходы. Штрафы, пени, неустойки по налогам</v>
          </cell>
        </row>
        <row r="134">
          <cell r="B134" t="str">
            <v>Прочие доходы и расходы. Штрафы, пени, неустойки прочие</v>
          </cell>
        </row>
        <row r="135">
          <cell r="B135" t="str">
            <v>Прочие доходы и расходы. Прочие доходы. ХХХ</v>
          </cell>
        </row>
        <row r="136">
          <cell r="B136" t="str">
            <v>Прочие доходы и расходы. Прочие расходы. ХХХ</v>
          </cell>
        </row>
        <row r="137">
          <cell r="B137" t="str">
            <v>Резерв под обесценение фин.вложенией</v>
          </cell>
        </row>
        <row r="138">
          <cell r="B138" t="str">
            <v>Резерв под обесценение внеоборотных активов</v>
          </cell>
        </row>
        <row r="139">
          <cell r="B139" t="str">
            <v>Прибыль (убыток) от переоценки балансовой стоимости финансовых вложений</v>
          </cell>
        </row>
        <row r="140">
          <cell r="B140" t="str">
            <v>Прибыль (убыток) от переоценки внеоборотных активов</v>
          </cell>
        </row>
        <row r="141">
          <cell r="B141" t="str">
            <v>Прибыль (убыток) от выбытия финансовых вложений</v>
          </cell>
        </row>
        <row r="142">
          <cell r="B142" t="str">
            <v>Прибыль (убыток) от выбытия внеоборотных активов</v>
          </cell>
        </row>
        <row r="143">
          <cell r="B143" t="str">
            <v>Расходы, связанные с закрытием, реорганизацией и приобретением бизнеса. Выплаты по сокращениям</v>
          </cell>
        </row>
        <row r="144">
          <cell r="B144" t="str">
            <v>Расходы, связанные с закрытием, реорганизацией и приобретением бизнеса. Расходы по приобретению акций и долей (включая гербовый сбор)</v>
          </cell>
        </row>
        <row r="145">
          <cell r="B145" t="str">
            <v>Расходы, связанные с закрытием, реорганизацией и приобретением бизнеса. Убытки по списанию нереальной к взысканию дебиторской задолженности</v>
          </cell>
        </row>
        <row r="146">
          <cell r="B146" t="str">
            <v>Расходы, связанные с закрытием, реорганизацией и приобретением бизнеса. Прибыли (убытки) от выбытия неликвидов</v>
          </cell>
        </row>
        <row r="147">
          <cell r="B147" t="str">
            <v>Расходы, связанные с закрытием, реорганизацией и приобретением бизнеса. Прочие расходы, связанные с приобретением/расширением/закрытией/реорганизацией бизнеса. ХХХ</v>
          </cell>
        </row>
        <row r="148">
          <cell r="B148" t="str">
            <v>Пенсии Германии</v>
          </cell>
        </row>
        <row r="149">
          <cell r="B149" t="str">
            <v>Курсовые разницы. Переоценка торговой дебиторской задолженности</v>
          </cell>
        </row>
        <row r="150">
          <cell r="B150" t="str">
            <v>Курсовые разницы. Переоценка торговой кредиторской задолженности</v>
          </cell>
        </row>
        <row r="151">
          <cell r="B151" t="str">
            <v>Курсовые разницы. Переоценка прочей дебиторской/кредиторской задолженности</v>
          </cell>
        </row>
        <row r="152">
          <cell r="B152" t="str">
            <v>Курсовые разницы. Переоценка кредитов, займов, финансовых вложений</v>
          </cell>
        </row>
        <row r="153">
          <cell r="B153" t="str">
            <v>Дивиденды полученные / доходы от участия в других организациях</v>
          </cell>
        </row>
        <row r="154">
          <cell r="B154" t="str">
            <v>Процентные доходы (расходы). Расходы по % по кредитам/займам/векселям. Текущая деятельность</v>
          </cell>
        </row>
        <row r="155">
          <cell r="B155" t="str">
            <v>Процентные доходы (расходы). Расходы по % по кредитам/займам/векселям. Инвестиционные проекты в фазе реализации</v>
          </cell>
        </row>
        <row r="156">
          <cell r="B156" t="str">
            <v>Процентные доходы (расходы). Расходы по % по кредитам/займам/векселям. Инвестиционные проекты в в инвест.фазе</v>
          </cell>
        </row>
        <row r="157">
          <cell r="B157" t="str">
            <v>Процентные доходы (расходы). Расходы по % по кредитам/займам/векселям. Приобретение ценных бумаг</v>
          </cell>
        </row>
        <row r="158">
          <cell r="B158" t="str">
            <v xml:space="preserve">Процентные доходы (расходы). Доходы по % по кредитам/займам/векселям </v>
          </cell>
        </row>
        <row r="159">
          <cell r="B159" t="str">
            <v>Процентные доходы (расходы). Банковские гарантии и комиссии</v>
          </cell>
        </row>
        <row r="160">
          <cell r="B160" t="str">
            <v xml:space="preserve">Процентные доходы (расходы). Возмещение процентов </v>
          </cell>
        </row>
        <row r="161">
          <cell r="B161" t="str">
            <v>Прочие финансовые доходы (раcходы). Доходы (расходы) по конвертации валютных кредитов</v>
          </cell>
        </row>
        <row r="162">
          <cell r="B162" t="str">
            <v xml:space="preserve">Прочие финансовые доходы (раcходы). Дополнительные расходы по организации кредита </v>
          </cell>
        </row>
        <row r="163">
          <cell r="B163" t="str">
            <v>Прочие финансовые доходы (раcходы). Прочее. ХХХ</v>
          </cell>
        </row>
        <row r="164">
          <cell r="B164" t="str">
            <v>Доходы/расходы по аренде (сублизингу) внутри Группы. Доходы по договорам аренды/сублизинга внутри Группы</v>
          </cell>
        </row>
        <row r="165">
          <cell r="B165" t="str">
            <v>Доходы/расходы по аренде (сублизингу) внутри Группы. Расходы по договорам аренды/сублизинга внутри Группы</v>
          </cell>
        </row>
        <row r="166">
          <cell r="B166" t="str">
            <v>Расходы по указанию акционеров</v>
          </cell>
        </row>
        <row r="167">
          <cell r="B167" t="str">
            <v>Лизинг</v>
          </cell>
        </row>
        <row r="168">
          <cell r="B168" t="str">
            <v>Амортизация</v>
          </cell>
        </row>
        <row r="169">
          <cell r="B169" t="str">
            <v>Изменение остатков готовой продукции, незавершённого производства, товаров в пути в части амортизации и лизинга</v>
          </cell>
        </row>
        <row r="170">
          <cell r="B170" t="str">
            <v>Налог на прибыль, штрафы, пени по налогу на прибыль</v>
          </cell>
        </row>
        <row r="171">
          <cell r="B171" t="str">
            <v>Отложенные налоговые активы/обязательства</v>
          </cell>
        </row>
        <row r="172">
          <cell r="B172" t="str">
            <v>Денежные средства и их эквиваленты</v>
          </cell>
        </row>
        <row r="173">
          <cell r="B173" t="str">
            <v>Денежные средства и их эквиваленты. Деньги в пути</v>
          </cell>
        </row>
        <row r="174">
          <cell r="B174" t="str">
            <v>Запасы. Сырье и материалы. Операционная деятельность</v>
          </cell>
        </row>
        <row r="175">
          <cell r="B175" t="str">
            <v>Запасы. Сырье и материалы. Инвестиционная деятельность</v>
          </cell>
        </row>
        <row r="176">
          <cell r="B176" t="str">
            <v>Запасы. Незавершенное производство</v>
          </cell>
        </row>
        <row r="177">
          <cell r="B177" t="str">
            <v>Запасы. Готовая продукция</v>
          </cell>
        </row>
        <row r="178">
          <cell r="B178" t="str">
            <v>Запасы. Прочие запасы</v>
          </cell>
        </row>
        <row r="179">
          <cell r="B179" t="str">
            <v>Запасы. Прочие запасы. Товары отгруженные</v>
          </cell>
        </row>
        <row r="180">
          <cell r="B180" t="str">
            <v>Запасы. Резерв под снижение стоимости ТМЦ</v>
          </cell>
        </row>
        <row r="181">
          <cell r="B181" t="str">
            <v>Дебиторская задолженность. Задолженность за товары, работы, услуги</v>
          </cell>
        </row>
        <row r="182">
          <cell r="B182" t="str">
            <v>Дебиторская задолженность. Авансы выданные поставщикам, подрядчикам. Операционная деятельность</v>
          </cell>
        </row>
        <row r="183">
          <cell r="B183" t="str">
            <v>Дебиторская задолженность. Авансы выданные поставщикам, подрядчикам. Инвестиционная деятельность</v>
          </cell>
        </row>
        <row r="184">
          <cell r="B184" t="str">
            <v>Дебиторская задолженность. Задолженность бюджета. Операционная деятельность</v>
          </cell>
        </row>
        <row r="185">
          <cell r="B185" t="str">
            <v>Дебиторская задолженность. Задолженность бюджета. Инвестиционная деятельность</v>
          </cell>
        </row>
        <row r="186">
          <cell r="B186" t="str">
            <v>Дебиторская задолженность. Задолженность участников (учредителей) по взносам в уставный капитал</v>
          </cell>
        </row>
        <row r="187">
          <cell r="B187" t="str">
            <v>Дебиторская задолженность. Лизинг</v>
          </cell>
        </row>
        <row r="188">
          <cell r="B188" t="str">
            <v>Дебиторская задолженность. Проценты по выданным займам</v>
          </cell>
        </row>
        <row r="189">
          <cell r="B189" t="str">
            <v>Дебиторская задолженность. Прочие дебиторы</v>
          </cell>
        </row>
        <row r="190">
          <cell r="B190" t="str">
            <v>Дебиторская задолженность. Резерв по сомнительным долгам</v>
          </cell>
        </row>
        <row r="191">
          <cell r="B191" t="str">
            <v>Кредиторская задолженность. Поставщики и подрядчики. Операционная деятельность</v>
          </cell>
        </row>
        <row r="192">
          <cell r="B192" t="str">
            <v>Кредиторская задолженность. Поставщики и подрядчики. Инвестиционная деятельность</v>
          </cell>
        </row>
        <row r="193">
          <cell r="B193" t="str">
            <v>Кредиторская задолженность. Авансы полученные</v>
          </cell>
        </row>
        <row r="194">
          <cell r="B194" t="str">
            <v>Кредиторская задолженность. Персонал</v>
          </cell>
        </row>
        <row r="195">
          <cell r="B195" t="str">
            <v>Кредиторская задолженность. Государственные внебюджетные фонды</v>
          </cell>
        </row>
        <row r="196">
          <cell r="B196" t="str">
            <v>Кредиторская задолженность. Налоги и сборы</v>
          </cell>
        </row>
        <row r="197">
          <cell r="B197" t="str">
            <v>Кредиторская задолженность. Лизинг</v>
          </cell>
        </row>
        <row r="198">
          <cell r="B198" t="str">
            <v>Кредиторская задолженность. Прочие кредиторы</v>
          </cell>
        </row>
        <row r="199">
          <cell r="B199" t="str">
            <v>НДС по приобретенным ценностям. Операционная деятельность</v>
          </cell>
        </row>
        <row r="200">
          <cell r="B200" t="str">
            <v>НДС по приобретенным ценностям. Инвестиционная деятельность</v>
          </cell>
        </row>
        <row r="201">
          <cell r="B201" t="str">
            <v>Прочие оборотные активы</v>
          </cell>
        </row>
        <row r="202">
          <cell r="B202" t="str">
            <v>Прочие краткосрочные пассивы</v>
          </cell>
        </row>
        <row r="203">
          <cell r="B203" t="str">
            <v>Прочие краткосрочные пассивы. Доходы будущих периодов</v>
          </cell>
        </row>
        <row r="204">
          <cell r="B204" t="str">
            <v>Основные средства</v>
          </cell>
        </row>
        <row r="205">
          <cell r="B205" t="str">
            <v>Капитальные вложения</v>
          </cell>
        </row>
        <row r="206">
          <cell r="B206" t="str">
            <v>Финансовые вложения. Долгосрочные финансовые вложения</v>
          </cell>
        </row>
        <row r="207">
          <cell r="B207" t="str">
            <v>Финансовые вложения. Краткосрочные финансовые вложения</v>
          </cell>
        </row>
        <row r="208">
          <cell r="B208" t="str">
            <v>Финансовые вложения. Краткосрочные финансовые вложения. Затраты по выкупу собственных акций у акционеров</v>
          </cell>
        </row>
        <row r="209">
          <cell r="B209" t="str">
            <v>Финансовые вложения. Резерв под обесценение финансовых вложений</v>
          </cell>
        </row>
        <row r="210">
          <cell r="B210" t="str">
            <v>Отложенные налоговые активы</v>
          </cell>
        </row>
        <row r="211">
          <cell r="B211" t="str">
            <v>Прочие внеоборотные активы</v>
          </cell>
        </row>
        <row r="212">
          <cell r="B212" t="str">
            <v>Капитал и резервы. Уставный капитал</v>
          </cell>
        </row>
        <row r="213">
          <cell r="B213" t="str">
            <v>Капитал и резервы. Добавочный капитал. ХХХ</v>
          </cell>
        </row>
        <row r="214">
          <cell r="B214" t="str">
            <v>Капитал и резервы. Нераспределенная прибыль (убыток)</v>
          </cell>
        </row>
        <row r="215">
          <cell r="B215" t="str">
            <v>Капитал и резервы. Прочие резервы (гибкая аналитика по факту). ХХХ</v>
          </cell>
        </row>
        <row r="216">
          <cell r="B216" t="str">
            <v>Кредиты и займы краткосрочные. Банковские кредиты. Текущая деятельность</v>
          </cell>
        </row>
        <row r="217">
          <cell r="B217" t="str">
            <v>Кредиты и займы краткосрочные. Банковские кредиты. Инвестиционные проекты</v>
          </cell>
        </row>
        <row r="218">
          <cell r="B218" t="str">
            <v>Кредиты и займы краткосрочные. Банковские кредиты. Приобретение ценных бумаг</v>
          </cell>
        </row>
        <row r="219">
          <cell r="B219" t="str">
            <v>Кредиты и займы краткосрочные. Небанковские займы. Текущая деятельность</v>
          </cell>
        </row>
        <row r="220">
          <cell r="B220" t="str">
            <v>Кредиты и займы краткосрочные. Небанковские займы. Инвестиционные проекты</v>
          </cell>
        </row>
        <row r="221">
          <cell r="B221" t="str">
            <v>Кредиты и займы краткосрочные. Небанковские займы. Приобретение ценных бумаг</v>
          </cell>
        </row>
        <row r="222">
          <cell r="B222" t="str">
            <v>Кредиты и займы краткосрочные. Векселя выданные. Текущая деятельность</v>
          </cell>
        </row>
        <row r="223">
          <cell r="B223" t="str">
            <v>Кредиты и займы краткосрочные. Векселя выданные. Инвестиционные проекты</v>
          </cell>
        </row>
        <row r="224">
          <cell r="B224" t="str">
            <v>Кредиты и займы краткосрочные. Векселя выданные. Приобретение ценных бумаг</v>
          </cell>
        </row>
        <row r="225">
          <cell r="B225" t="str">
            <v>Кредиты и займы краткосрочные. Проценты. Текущая деятельность</v>
          </cell>
        </row>
        <row r="226">
          <cell r="B226" t="str">
            <v>Кредиты и займы краткосрочные. Проценты. Инвестиционные проекты в фазе реализации</v>
          </cell>
        </row>
        <row r="227">
          <cell r="B227" t="str">
            <v>Кредиты и займы краткосрочные. Проценты. Инвестиционные проекты в инвест.фазе</v>
          </cell>
        </row>
        <row r="228">
          <cell r="B228" t="str">
            <v>Кредиты и займы краткосрочные. Проценты. Приобретение ценных бумаг</v>
          </cell>
        </row>
        <row r="229">
          <cell r="B229" t="str">
            <v>Кредиты и займы долгосрочные. Банковские кредиты. Текущая деятельность</v>
          </cell>
        </row>
        <row r="230">
          <cell r="B230" t="str">
            <v>Кредиты и займы долгосрочные. Банковские кредиты. Инвестиционные проекты</v>
          </cell>
        </row>
        <row r="231">
          <cell r="B231" t="str">
            <v>Кредиты и займы долгосрочные. Банковские кредиты. Приобретение ценных бумаг</v>
          </cell>
        </row>
        <row r="232">
          <cell r="B232" t="str">
            <v>Кредиты и займы долгосрочные. Небанковские займы. Текущая деятельность</v>
          </cell>
        </row>
        <row r="233">
          <cell r="B233" t="str">
            <v>Кредиты и займы долгосрочные. Небанковские займы. Инвестиционные проекты</v>
          </cell>
        </row>
        <row r="234">
          <cell r="B234" t="str">
            <v>Кредиты и займы долгосрочные. Небанковские займы. Приобретение ценных бумаг</v>
          </cell>
        </row>
        <row r="235">
          <cell r="B235" t="str">
            <v>Кредиты и займы долгосрочные. Векселя выданные. Текущая деятельность</v>
          </cell>
        </row>
        <row r="236">
          <cell r="B236" t="str">
            <v>Кредиты и займы долгосрочные. Векселя выданные. Инвестиционные проекты</v>
          </cell>
        </row>
        <row r="237">
          <cell r="B237" t="str">
            <v>Кредиты и займы долгосрочные. Векселя выданные. Приобретение ценных бумаг</v>
          </cell>
        </row>
        <row r="238">
          <cell r="B238" t="str">
            <v>Кредиты и займы долгосрочные. Проценты. Текущая деятельность</v>
          </cell>
        </row>
        <row r="239">
          <cell r="B239" t="str">
            <v>Кредиты и займы долгосрочные. Проценты. Инвестиционные проекты в фазе реализации</v>
          </cell>
        </row>
        <row r="240">
          <cell r="B240" t="str">
            <v>Кредиты и займы долгосрочные. Проценты. Инвестиционные проекты в инвест.фазе</v>
          </cell>
        </row>
        <row r="241">
          <cell r="B241" t="str">
            <v>Кредиты и займы долгосрочные. Проценты. Приобретение ценных бумаг</v>
          </cell>
        </row>
        <row r="242">
          <cell r="B242" t="str">
            <v>Отложенные налоговые обязательства</v>
          </cell>
        </row>
        <row r="243">
          <cell r="B243" t="str">
            <v>Прочие долгосрочные пассивы</v>
          </cell>
        </row>
        <row r="244">
          <cell r="B244" t="str">
            <v>Поступления по операционной деятельности. За основную продукцию</v>
          </cell>
        </row>
        <row r="245">
          <cell r="B245" t="str">
            <v>Поступления по операционной деятельности. Товары для перепродажи</v>
          </cell>
        </row>
        <row r="246">
          <cell r="B246" t="str">
            <v>Поступления по операционной деятельности. Возмещение налогов из бюджета</v>
          </cell>
        </row>
        <row r="247">
          <cell r="B247" t="str">
            <v>Поступления по операционной деятельности. Прочие поступления</v>
          </cell>
        </row>
        <row r="248">
          <cell r="B248" t="str">
            <v>Выплаты по операционной деятельности. Товары для перепродажи</v>
          </cell>
        </row>
        <row r="249">
          <cell r="B249" t="str">
            <v>Выплаты по операционной деятельности. Древесное сырье</v>
          </cell>
        </row>
        <row r="250">
          <cell r="B250" t="str">
            <v xml:space="preserve">Выплаты по операционной деятельности. Целлюлоза </v>
          </cell>
        </row>
        <row r="251">
          <cell r="B251" t="str">
            <v>Выплаты по операционной деятельности. Бумага</v>
          </cell>
        </row>
        <row r="252">
          <cell r="B252" t="str">
            <v>Выплаты по операционной деятельности. Основные химикаты и материалы</v>
          </cell>
        </row>
        <row r="253">
          <cell r="B253" t="str">
            <v>Выплаты по операционной деятельности. Топливо и тепловая энергия</v>
          </cell>
        </row>
        <row r="254">
          <cell r="B254" t="str">
            <v>Выплаты по операционной деятельности. Электроэнергия</v>
          </cell>
        </row>
        <row r="255">
          <cell r="B255" t="str">
            <v>Выплаты по операционной деятельности. Заработная плата с отчислениями</v>
          </cell>
        </row>
        <row r="256">
          <cell r="B256" t="str">
            <v>Выплаты по операционной деятельности. Вспомогательные материалы и запчасти, одежда буммашин</v>
          </cell>
        </row>
        <row r="257">
          <cell r="B257" t="str">
            <v>Выплаты по операционной деятельности. Услуги сторонних и подрядных организаций</v>
          </cell>
        </row>
        <row r="258">
          <cell r="B258" t="str">
            <v>Выплаты по операционной деятельности. Расходы по аренде (вне Группы)</v>
          </cell>
        </row>
        <row r="259">
          <cell r="B259" t="str">
            <v>Выплаты по операционной деятельности. Содержание лесфонда (услуги по отводу, лесовосстановление, разработка проектной документации и т.п.)</v>
          </cell>
        </row>
        <row r="260">
          <cell r="B260" t="str">
            <v>Выплаты по операционной деятельности. Командировочные и представительские расходы</v>
          </cell>
        </row>
        <row r="261">
          <cell r="B261" t="str">
            <v>Выплаты по операционной деятельности. Страхование и сертификация</v>
          </cell>
        </row>
        <row r="262">
          <cell r="B262" t="str">
            <v>Выплаты по операционной деятельности. Транспорт (включая возмещаемый)</v>
          </cell>
        </row>
        <row r="263">
          <cell r="B263" t="str">
            <v>Выплаты по операционной деятельности. Экспортные пошлины</v>
          </cell>
        </row>
        <row r="264">
          <cell r="B264" t="str">
            <v>Выплаты по операционной деятельности. Таможенное оформление и таможенные платежи</v>
          </cell>
        </row>
        <row r="265">
          <cell r="B265" t="str">
            <v xml:space="preserve">Выплаты по операционной деятельности. Уплата текущих налогов </v>
          </cell>
        </row>
        <row r="266">
          <cell r="B266" t="str">
            <v>Выплаты по операционной деятельности. Выплаты непроизводственного характера</v>
          </cell>
        </row>
        <row r="267">
          <cell r="B267" t="str">
            <v>Выплаты по операционной деятельности. Прочие платежи по операционной деятельности</v>
          </cell>
        </row>
        <row r="268">
          <cell r="B268" t="str">
            <v>Поступления по инвестиционной деятельности. Поступления от продажи ОС, НМА</v>
          </cell>
        </row>
        <row r="269">
          <cell r="B269" t="str">
            <v>Поступления по инвестиционной деятельности. Поступления от выбытия финансовых вложений</v>
          </cell>
        </row>
        <row r="270">
          <cell r="B270" t="str">
            <v>Поступления по инвестиционной деятельности. Прочие поступления от инвестиционной деятельности</v>
          </cell>
        </row>
        <row r="271">
          <cell r="B271" t="str">
            <v>Платежи по инвестиционной деятельности. Платежи по капитальным вложениям в ОС, НМА</v>
          </cell>
        </row>
        <row r="272">
          <cell r="B272" t="str">
            <v xml:space="preserve">Платежи по инвестиционной деятельности. Покупка акций, вклады в уставный капитал </v>
          </cell>
        </row>
        <row r="273">
          <cell r="B273" t="str">
            <v>Платежи по инвестиционной деятельности. Прочие платежи по инвестиционной деятельности</v>
          </cell>
        </row>
        <row r="274">
          <cell r="B274" t="str">
            <v>Поступления по финансовой деятельности. Получение кредитов (банковских).Текущая деятельность</v>
          </cell>
        </row>
        <row r="275">
          <cell r="B275" t="str">
            <v>Поступления по финансовой деятельности. Получение кредитов (банковских). Инвестиционные проекты</v>
          </cell>
        </row>
        <row r="276">
          <cell r="B276" t="str">
            <v>Поступления по финансовой деятельности. Получение кредитов (банковских). Приобретение ценных бумаг</v>
          </cell>
        </row>
        <row r="277">
          <cell r="B277" t="str">
            <v>Поступления по финансовой деятельности. Получение небанковских займов, эмиссия векселей и т.п. Текущая деятельность</v>
          </cell>
        </row>
        <row r="278">
          <cell r="B278" t="str">
            <v>Поступления по финансовой деятельности. Получение небанковских займов, эмиссия векселей и т.п. Инвестиционные проекты</v>
          </cell>
        </row>
        <row r="279">
          <cell r="B279" t="str">
            <v>Поступления по финансовой деятельности. Получение небанковских займов, эмиссия векселей и т.п. Приобретение ценных бумаг</v>
          </cell>
        </row>
        <row r="280">
          <cell r="B280" t="str">
            <v>Поступления по финансовой деятельности. Проценты по выданным займам/приобретенным векселям</v>
          </cell>
        </row>
        <row r="281">
          <cell r="B281" t="str">
            <v>Поступления по финансовой деятельности. Возмещение процентов (из бюджета и т.п.)</v>
          </cell>
        </row>
        <row r="282">
          <cell r="B282" t="str">
            <v>Поступления по финансовой деятельности. Возврат займов/погашение векселей</v>
          </cell>
        </row>
        <row r="283">
          <cell r="B283" t="str">
            <v>Поступления по финансовой деятельности. Доходы от сдачи имущества в аренду (внутри Группы)</v>
          </cell>
        </row>
        <row r="284">
          <cell r="B284" t="str">
            <v>Поступления по финансовой деятельности. Дивиденды полученные</v>
          </cell>
        </row>
        <row r="285">
          <cell r="B285" t="str">
            <v>Поступления по финансовой деятельности. Прочие поступления от финансовой деятельности</v>
          </cell>
        </row>
        <row r="286">
          <cell r="B286" t="str">
            <v>Платежи по финансовой деятельности. Погашение кредитов (банковских). Текущая деятельность</v>
          </cell>
        </row>
        <row r="287">
          <cell r="B287" t="str">
            <v>Платежи по финансовой деятельности. Погашение кредитов (банковских). Инвестиционные проекты</v>
          </cell>
        </row>
        <row r="288">
          <cell r="B288" t="str">
            <v>Платежи по финансовой деятельности. Погашение кредитов (банковских). Приобретение ценных бумаг</v>
          </cell>
        </row>
        <row r="289">
          <cell r="B289" t="str">
            <v>Платежи по финансовой деятельности. Погашение небанковских займов, выкуп векселей и т.п. Текущая деятельность</v>
          </cell>
        </row>
        <row r="290">
          <cell r="B290" t="str">
            <v>Платежи по финансовой деятельности. Погашение небанковских займов, выкуп векселей и т.п. Инвестиционные проекты</v>
          </cell>
        </row>
        <row r="291">
          <cell r="B291" t="str">
            <v>Платежи по финансовой деятельности. Погашение небанковских займов, выкуп векселей и т.п. Приобретение ценных бумаг</v>
          </cell>
        </row>
        <row r="292">
          <cell r="B292" t="str">
            <v>Платежи по финансовой деятельности. Выплата процентов по кредитам и займам. Текущая деятельность</v>
          </cell>
        </row>
        <row r="293">
          <cell r="B293" t="str">
            <v>Платежи по финансовой деятельности. Выплата процентов по кредитам и займам. Инвестиционные проекты в фазе реализации</v>
          </cell>
        </row>
        <row r="294">
          <cell r="B294" t="str">
            <v>Платежи по финансовой деятельности. Выплата процентов по кредитам и займам. Инвестиционные проекты в инвест.фазе</v>
          </cell>
        </row>
        <row r="295">
          <cell r="B295" t="str">
            <v>Платежи по финансовой деятельности. Выплата процентов по кредитам и займам. Приобретение ценных бумаг</v>
          </cell>
        </row>
        <row r="296">
          <cell r="B296" t="str">
            <v>Платежи по финансовой деятельности. Выдача займов, приобретение векселей и т.п.</v>
          </cell>
        </row>
        <row r="297">
          <cell r="B297" t="str">
            <v>Платежи по финансовой деятельности. Лизинговые выплаты</v>
          </cell>
        </row>
        <row r="298">
          <cell r="B298" t="str">
            <v>Платежи по финансовой деятельности. Расходы по аренде (внутри Группы)</v>
          </cell>
        </row>
        <row r="299">
          <cell r="B299" t="str">
            <v>Платежи по финансовой деятельности. Выплата дивидендов</v>
          </cell>
        </row>
        <row r="300">
          <cell r="B300" t="str">
            <v>Платежи по финансовой деятельности. Прочие выплаты от финансовой деятельности</v>
          </cell>
        </row>
        <row r="301">
          <cell r="B301" t="str">
            <v>Курсовые разницы</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ПРОВЕРКА"/>
      <sheetName val="Презентация"/>
      <sheetName val="ОПУ"/>
      <sheetName val="ОФП"/>
      <sheetName val="ОДК"/>
      <sheetName val="ОДДС"/>
      <sheetName val="PL_"/>
      <sheetName val="BS_"/>
      <sheetName val="PL_Arka_2022"/>
      <sheetName val="BS_реклассы"/>
      <sheetName val="ПРИНЦИПЫ ПОДГОТОВКИ"/>
      <sheetName val="ОПИСАНИЕ ДЕЯТЕЛЬНОСТИ"/>
      <sheetName val="СЕГМЕНТЫ_с_Аркой"/>
      <sheetName val="СЕГМЕНТЫ"/>
      <sheetName val="Корректировка прошлого периода"/>
      <sheetName val="Совместная деятельность"/>
      <sheetName val="ВЫБЫТИЕ ДК"/>
      <sheetName val="ВЫРУЧКА"/>
      <sheetName val="ПРИОБРЕТЕНИЕ ДК"/>
      <sheetName val="СЕБЕСТОИМОСТЬ"/>
      <sheetName val="К УР"/>
      <sheetName val="ПРОЧИЕ ОДР"/>
      <sheetName val="%"/>
      <sheetName val="НАЛОГ НА ПРИБЫЛЬ"/>
      <sheetName val="ОС"/>
      <sheetName val="НМА"/>
      <sheetName val="ТМЗ"/>
      <sheetName val="ДЗ"/>
      <sheetName val="ЗАЙМЫ_ВЫДАННЫЕ"/>
      <sheetName val="ДС"/>
      <sheetName val="ДЗ ПО НАЛОГАМ И ПОА"/>
      <sheetName val="ГУДВИЛ"/>
      <sheetName val="ПРОЧИЕ ВА"/>
      <sheetName val="КАПИТАЛ"/>
      <sheetName val="КРЕДИТЫ И ЗАЙМЫ"/>
      <sheetName val="КЗ"/>
      <sheetName val="Налоги к уплате"/>
      <sheetName val="Авансы полученные"/>
      <sheetName val="ВОЗНАГРАЖДЕНИЯ РАБОТНИКАМ"/>
      <sheetName val="ОЦЕНОЧНЫЕ ОБЯЗАТЕЛЬСТВА"/>
      <sheetName val="ФИН ИНСТРУМЕНТЫ"/>
      <sheetName val="СВЯЗАННЫЕ СТОРОНЫ"/>
      <sheetName val="АРЕНДА"/>
      <sheetName val="ПЕНС ОБЯЗАТЕЛЬСТВА"/>
      <sheetName val="СПОД"/>
    </sheetNames>
    <sheetDataSet>
      <sheetData sheetId="0" refreshError="1"/>
      <sheetData sheetId="1" refreshError="1"/>
      <sheetData sheetId="2" refreshError="1"/>
      <sheetData sheetId="3" refreshError="1"/>
      <sheetData sheetId="4">
        <row r="28">
          <cell r="G28">
            <v>22879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ОЕ"/>
      <sheetName val="Инструкция по перегрузке справ"/>
      <sheetName val="Инструкция"/>
      <sheetName val="ТЗ для Source PL ICR"/>
      <sheetName val="ТЗ для Source BS ICR"/>
      <sheetName val="ТЗ для Source CF ICR"/>
      <sheetName val="Матрица1"/>
      <sheetName val="Матрица2"/>
      <sheetName val="Расхождения"/>
      <sheetName val="Схема"/>
      <sheetName val="Лист6"/>
      <sheetName val="Лист1"/>
      <sheetName val="Лист2"/>
    </sheetNames>
    <sheetDataSet>
      <sheetData sheetId="0">
        <row r="3">
          <cell r="F3" t="str">
            <v>Себестоимость товаров и услуг. Амортизация ОС</v>
          </cell>
        </row>
        <row r="4">
          <cell r="F4" t="str">
            <v>Себестоимость товаров и услуг. Другие расходы включенные в себестоимость</v>
          </cell>
        </row>
        <row r="5">
          <cell r="F5" t="str">
            <v xml:space="preserve">Инвестиции в акции предприятий бизнес-направления </v>
          </cell>
        </row>
        <row r="6">
          <cell r="F6" t="str">
            <v>Долгосрочные финансовые вложения. Займы выданные предприятиям бизнес-направления</v>
          </cell>
        </row>
        <row r="7">
          <cell r="F7" t="str">
            <v xml:space="preserve">Инвестиции в акции предприятий бизнес-направления </v>
          </cell>
        </row>
        <row r="8">
          <cell r="F8" t="str">
            <v>Долгосрочные финансовые вложения. Займы выданные предприятиям бизнес-направления</v>
          </cell>
        </row>
        <row r="9">
          <cell r="F9" t="str">
            <v xml:space="preserve">Инвестиции в акции предприятий бизнес-направления </v>
          </cell>
        </row>
        <row r="10">
          <cell r="F10" t="str">
            <v>Долгосрочные финансовые вложения. Займы выданные предприятиям бизнес-направления</v>
          </cell>
        </row>
        <row r="11">
          <cell r="F11" t="str">
            <v>Инвестиции в акции. Резерв начисленный на инвестиции в акции предприятий бизнес-направления</v>
          </cell>
        </row>
        <row r="12">
          <cell r="F12" t="str">
            <v>Долгосрочные финансовые вложения. Резерв под займы выданные предприятиям бизнес-направления</v>
          </cell>
        </row>
        <row r="13">
          <cell r="F13" t="str">
            <v>Основные средства. Объекты незавершенного строительства в части ОС</v>
          </cell>
        </row>
        <row r="14">
          <cell r="F14" t="str">
            <v>Реализация товаров, работ и услуг предприятиям бизнес-направления</v>
          </cell>
        </row>
        <row r="15">
          <cell r="F15" t="str">
            <v>Реализация товаров, работ и услуг предприятиям бизнес-направления</v>
          </cell>
        </row>
        <row r="16">
          <cell r="F16" t="str">
            <v>Прочие операционные доходы/расходы. Прочие доходы/расходы от предприятий бизнес-направления</v>
          </cell>
        </row>
        <row r="17">
          <cell r="F17" t="str">
            <v>Реализация товаров, работ и услуг предприятиям бизнес-направления</v>
          </cell>
        </row>
        <row r="18">
          <cell r="F18" t="str">
            <v>Прочие операционные доходы/расходы. Дивиденды к получению от предприятий бизнес-направления</v>
          </cell>
        </row>
        <row r="19">
          <cell r="F19" t="str">
            <v>Долгосрочная задолженность по кредитам и займам. Займы от предприятий бизнес-направления</v>
          </cell>
        </row>
        <row r="20">
          <cell r="F20" t="str">
            <v>Долгосрочная задолженность по кредитам и займам. Займы от предприятий бизнес-направления</v>
          </cell>
        </row>
        <row r="21">
          <cell r="F21" t="str">
            <v>Долгосрочная задолженность по кредитам и займам. Займы от предприятий бизнес-направления</v>
          </cell>
        </row>
        <row r="22">
          <cell r="F22" t="str">
            <v>Долгосрочная задолженность по кредитам и займам. Займы от предприятий бизнес-направления</v>
          </cell>
        </row>
        <row r="23">
          <cell r="F23" t="str">
            <v>Долгосрочная задолженность по кредитам и займам. Займы от предприятий бизнес-направления</v>
          </cell>
        </row>
        <row r="24">
          <cell r="F24" t="str">
            <v>Долгосрочная задолженность по кредитам и займам. Займы от предприятий бизнес-направления</v>
          </cell>
        </row>
        <row r="25">
          <cell r="F25" t="str">
            <v>Долгосрочная задолженность по кредитам и займам. Займы от предприятий бизнес-направления</v>
          </cell>
        </row>
        <row r="26">
          <cell r="F26" t="str">
            <v>Долгосрочная задолженность по кредитам и займам. Займы от предприятий бизнес-направления</v>
          </cell>
        </row>
        <row r="27">
          <cell r="F27" t="str">
            <v>Долгосрочная задолженность по кредитам и займам. Займы от предприятий бизнес-направления</v>
          </cell>
        </row>
        <row r="28">
          <cell r="F28" t="str">
            <v>Долгосрочная задолженность по кредитам и займам. Займы от предприятий бизнес-направления</v>
          </cell>
        </row>
        <row r="29">
          <cell r="F29" t="str">
            <v>Долгосрочная задолженность по кредитам и займам. Займы от предприятий бизнес-направления</v>
          </cell>
        </row>
        <row r="30">
          <cell r="F30" t="str">
            <v>Долгосрочная задолженность по кредитам и займам. Займы от предприятий бизнес-направления</v>
          </cell>
        </row>
        <row r="31">
          <cell r="F31" t="str">
            <v>Долгосрочная задолженность по кредитам и займам. Займы от предприятий бизнес-направления</v>
          </cell>
        </row>
        <row r="32">
          <cell r="F32" t="str">
            <v>Долгосрочная задолженность по кредитам и займам. Займы от предприятий бизнес-направления</v>
          </cell>
        </row>
        <row r="33">
          <cell r="F33" t="str">
            <v>Долгосрочная задолженность по кредитам и займам. Займы от предприятий бизнес-направления</v>
          </cell>
        </row>
        <row r="34">
          <cell r="F34" t="str">
            <v>Долгосрочная задолженность по кредитам и займам. Займы от предприятий бизнес-направления</v>
          </cell>
        </row>
        <row r="35">
          <cell r="F35" t="str">
            <v>Долгосрочная задолженность по кредитам и займам. Займы от предприятий бизнес-направления</v>
          </cell>
        </row>
        <row r="36">
          <cell r="F36" t="str">
            <v>Долгосрочная задолженность по кредитам и займам. Займы от предприятий бизнес-направления</v>
          </cell>
        </row>
        <row r="37">
          <cell r="F37" t="str">
            <v>Начисленные расходы и прочие текущие обязательства. Проценты к уплате по займам предприятий бизнес-направления</v>
          </cell>
        </row>
        <row r="38">
          <cell r="F38" t="str">
            <v>Начисленные расходы и прочие текущие обязательства. Проценты к уплате по займам предприятий бизнес-направления</v>
          </cell>
        </row>
        <row r="39">
          <cell r="F39" t="str">
            <v>Начисленные расходы и прочие текущие обязательства. Проценты к уплате по займам предприятий бизнес-направления</v>
          </cell>
        </row>
        <row r="40">
          <cell r="F40" t="str">
            <v>Начисленные расходы и прочие текущие обязательства. Проценты к уплате по займам предприятий бизнес-направления</v>
          </cell>
        </row>
        <row r="41">
          <cell r="F41" t="str">
            <v>Начисленные расходы и прочие текущие обязательства. Проценты к уплате по займам предприятий бизнес-направления</v>
          </cell>
        </row>
        <row r="42">
          <cell r="F42" t="str">
            <v>Начисленные расходы и прочие текущие обязательства. Проценты к уплате по займам предприятий бизнес-направления</v>
          </cell>
        </row>
        <row r="43">
          <cell r="F43" t="str">
            <v>Начисленные расходы и прочие текущие обязательства. Проценты к уплате по займам предприятий бизнес-направления</v>
          </cell>
        </row>
        <row r="44">
          <cell r="F44" t="str">
            <v>Начисленные расходы и прочие текущие обязательства. Проценты к уплате по займам предприятий бизнес-направления</v>
          </cell>
        </row>
        <row r="45">
          <cell r="F45" t="str">
            <v>Начисленные расходы и прочие текущие обязательства. Проценты к уплате по займам предприятий бизнес-направления</v>
          </cell>
        </row>
        <row r="46">
          <cell r="F46" t="str">
            <v xml:space="preserve">Добавочный капитал </v>
          </cell>
        </row>
        <row r="47">
          <cell r="F47" t="str">
            <v>Дивиденды начисленные к выплате предприятиям бизнес-направления</v>
          </cell>
        </row>
        <row r="48">
          <cell r="F48" t="str">
            <v>Акционерный капитал. Акции, выкупленные у акционеров</v>
          </cell>
        </row>
        <row r="49">
          <cell r="F49" t="str">
            <v>Акционерный капитал. Простые (голосующие) акции</v>
          </cell>
        </row>
        <row r="50">
          <cell r="F50" t="str">
            <v>Акционерный капитал. Привилегированные акции</v>
          </cell>
        </row>
        <row r="51">
          <cell r="F51" t="str">
            <v>Начисленные расходы и прочие текущие обязательства. Авансы полученные от предприятий бизнес-направления</v>
          </cell>
        </row>
        <row r="52">
          <cell r="F52" t="str">
            <v>Задолженность по долгосрочным авансам полученным от предприятий бизнес-направления</v>
          </cell>
        </row>
        <row r="53">
          <cell r="F53" t="str">
            <v>Начисленные расходы и прочие текущие обязательства. Авансы полученные от предприятий бизнес-направления</v>
          </cell>
        </row>
        <row r="54">
          <cell r="F54" t="str">
            <v>Задолженность по долгосрочным авансам полученным от предприятий бизнес-направления</v>
          </cell>
        </row>
        <row r="55">
          <cell r="F55" t="str">
            <v>Начисленные расходы и прочие текущие обязательства. Авансы полученные от предприятий бизнес-направления</v>
          </cell>
        </row>
        <row r="56">
          <cell r="F56" t="str">
            <v>Задолженность по долгосрочным авансам полученным от предприятий бизнес-направления</v>
          </cell>
        </row>
        <row r="57">
          <cell r="F57" t="str">
            <v>Начисленные расходы и прочие текущие обязательства. Текущая часть долгосрочной задолженности по финансовой аренде предприятиям бизнес-направления</v>
          </cell>
        </row>
        <row r="58">
          <cell r="F58" t="str">
            <v>Долгосрочные обязательства по финансовой аренде предприятиям бизнес-направления</v>
          </cell>
        </row>
        <row r="59">
          <cell r="F59" t="str">
            <v>Начисленные расходы и прочие текущие обязательства. Прочая кредиторская задолженность предприятиям бизнес-направления</v>
          </cell>
        </row>
        <row r="60">
          <cell r="F60" t="str">
            <v>Начисленные расходы и прочие текущие обязательства. Прочая кредиторская задолженность предприятиям бизнес-направления</v>
          </cell>
        </row>
        <row r="61">
          <cell r="F61" t="str">
            <v>Начисленные расходы и прочие текущие обязательства. Прочая кредиторская задолженность предприятиям бизнес-направления</v>
          </cell>
        </row>
        <row r="62">
          <cell r="F62" t="str">
            <v>Кредиторская задолженность по основной деятельности предприятиям бизнес-направления</v>
          </cell>
        </row>
        <row r="63">
          <cell r="F63" t="str">
            <v>Кредиторская задолженность по основной деятельности предприятиям бизнес-направления</v>
          </cell>
        </row>
        <row r="64">
          <cell r="F64" t="str">
            <v>Кредиторская задолженность по основной деятельности предприятиям бизнес-направления</v>
          </cell>
        </row>
        <row r="65">
          <cell r="F65" t="str">
            <v>Начисленные расходы и прочие текущие обязательства. Прочая кредиторская задолженность предприятиям бизнес-направления</v>
          </cell>
        </row>
        <row r="66">
          <cell r="F66" t="str">
            <v>Начисленные расходы и прочие текущие обязательства. По дивидендам к оплате предприятиям бизнес-направления</v>
          </cell>
        </row>
        <row r="67">
          <cell r="F67" t="str">
            <v>Начисленные расходы и прочие текущие обязательства. Прочая кредиторская задолженность предприятиям бизнес-направления</v>
          </cell>
        </row>
        <row r="68">
          <cell r="F68" t="str">
            <v>Начисленные расходы и прочие текущие обязательства. По дивидендам к оплате предприятиям бизнес-направления</v>
          </cell>
        </row>
        <row r="69">
          <cell r="F69" t="str">
            <v>Начисленные расходы и прочие текущие обязательства. Прочая кредиторская задолженность предприятиям бизнес-направления</v>
          </cell>
        </row>
        <row r="70">
          <cell r="F70" t="str">
            <v>Начисленные расходы и прочие текущие обязательства. По дивидендам к оплате предприятиям бизнес-направления</v>
          </cell>
        </row>
        <row r="71">
          <cell r="F71" t="str">
            <v>Векселя к оплате и краткосрочная задолженность по кредитам и займам. Займы от предприятий бизнес-направления</v>
          </cell>
        </row>
        <row r="72">
          <cell r="F72" t="str">
            <v>Векселя к оплате и краткосрочная задолженность по кредитам и займам. Займы от предприятий бизнес-направления</v>
          </cell>
        </row>
        <row r="73">
          <cell r="F73" t="str">
            <v>Векселя к оплате и краткосрочная задолженность по кредитам и займам. Займы от предприятий бизнес-направления</v>
          </cell>
        </row>
        <row r="74">
          <cell r="F74" t="str">
            <v>Векселя к оплате и краткосрочная задолженность по кредитам и займам. Займы от предприятий бизнес-направления</v>
          </cell>
        </row>
        <row r="75">
          <cell r="F75" t="str">
            <v>Векселя к оплате и краткосрочная задолженность по кредитам и займам. Займы от предприятий бизнес-направления</v>
          </cell>
        </row>
        <row r="76">
          <cell r="F76" t="str">
            <v>Векселя к оплате и краткосрочная задолженность по кредитам и займам. Займы от предприятий бизнес-направления</v>
          </cell>
        </row>
        <row r="77">
          <cell r="F77" t="str">
            <v>Векселя к оплате и краткосрочная задолженность по кредитам и займам. Займы от предприятий бизнес-направления</v>
          </cell>
        </row>
        <row r="78">
          <cell r="F78" t="str">
            <v>Векселя к оплате и краткосрочная задолженность по кредитам и займам. Займы от предприятий бизнес-направления</v>
          </cell>
        </row>
        <row r="79">
          <cell r="F79" t="str">
            <v>Векселя к оплате и краткосрочная задолженность по кредитам и займам. Займы от предприятий бизнес-направления</v>
          </cell>
        </row>
        <row r="80">
          <cell r="F80" t="str">
            <v>Векселя к оплате и краткосрочная задолженность по кредитам и займам. Займы от предприятий бизнес-направления</v>
          </cell>
        </row>
        <row r="81">
          <cell r="F81" t="str">
            <v>Векселя к оплате и краткосрочная задолженность по кредитам и займам. Займы от предприятий бизнес-направления</v>
          </cell>
        </row>
        <row r="82">
          <cell r="F82" t="str">
            <v>Векселя к оплате и краткосрочная задолженность по кредитам и займам. Займы от предприятий бизнес-направления</v>
          </cell>
        </row>
        <row r="83">
          <cell r="F83" t="str">
            <v>Векселя к оплате и краткосрочная задолженность по кредитам и займам. Займы от предприятий бизнес-направления</v>
          </cell>
        </row>
        <row r="84">
          <cell r="F84" t="str">
            <v>Векселя к оплате и краткосрочная задолженность по кредитам и займам. Займы от предприятий бизнес-направления</v>
          </cell>
        </row>
        <row r="85">
          <cell r="F85" t="str">
            <v>Векселя к оплате и краткосрочная задолженность по кредитам и займам. Займы от предприятий бизнес-направления</v>
          </cell>
        </row>
        <row r="86">
          <cell r="F86" t="str">
            <v>Векселя к оплате и краткосрочная задолженность по кредитам и займам. Займы от предприятий бизнес-направления</v>
          </cell>
        </row>
        <row r="87">
          <cell r="F87" t="str">
            <v>Векселя к оплате и краткосрочная задолженность по кредитам и займам. Займы от предприятий бизнес-направления</v>
          </cell>
        </row>
        <row r="88">
          <cell r="F88" t="str">
            <v>Векселя к оплате и краткосрочная задолженность по кредитам и займам. Займы от предприятий бизнес-направления</v>
          </cell>
        </row>
        <row r="89">
          <cell r="F89" t="str">
            <v>Начисленные расходы и прочие текущие обязательства. Проценты к уплате по займам предприятий бизнес-направления</v>
          </cell>
        </row>
        <row r="90">
          <cell r="F90" t="str">
            <v>Начисленные расходы и прочие текущие обязательства. Проценты к уплате по займам предприятий бизнес-направления</v>
          </cell>
        </row>
        <row r="91">
          <cell r="F91" t="str">
            <v>Начисленные расходы и прочие текущие обязательства. Проценты к уплате по займам предприятий бизнес-направления</v>
          </cell>
        </row>
        <row r="92">
          <cell r="F92" t="str">
            <v>Начисленные расходы и прочие текущие обязательства. Проценты к уплате по займам предприятий бизнес-направления</v>
          </cell>
        </row>
        <row r="93">
          <cell r="F93" t="str">
            <v>Начисленные расходы и прочие текущие обязательства. Проценты к уплате по займам предприятий бизнес-направления</v>
          </cell>
        </row>
        <row r="94">
          <cell r="F94" t="str">
            <v>Начисленные расходы и прочие текущие обязательства. Проценты к уплате по займам предприятий бизнес-направления</v>
          </cell>
        </row>
        <row r="95">
          <cell r="F95" t="str">
            <v>Начисленные расходы и прочие текущие обязательства. Проценты к уплате по займам предприятий бизнес-направления</v>
          </cell>
        </row>
        <row r="96">
          <cell r="F96" t="str">
            <v>Начисленные расходы и прочие текущие обязательства. Проценты к уплате по займам предприятий бизнес-направления</v>
          </cell>
        </row>
        <row r="97">
          <cell r="F97" t="str">
            <v>Начисленные расходы и прочие текущие обязательства. Проценты к уплате по займам предприятий бизнес-направления</v>
          </cell>
        </row>
        <row r="98">
          <cell r="F98" t="str">
            <v>Отложенные доходы. Доходы будущих периодов от предприятий бизнес-направления</v>
          </cell>
        </row>
        <row r="99">
          <cell r="F99" t="str">
            <v xml:space="preserve">Отложенные доходы по безвозмездно полученным ценностям </v>
          </cell>
        </row>
        <row r="100">
          <cell r="F100" t="str">
            <v>Начисленные расходы и прочие текущие обязательства. Прочие начисленные обязательства предприятиям бизнес-направления</v>
          </cell>
        </row>
        <row r="101">
          <cell r="F101" t="str">
            <v xml:space="preserve">Курсовые разницы и эффект пересчета в доллары США </v>
          </cell>
        </row>
        <row r="102">
          <cell r="F102" t="str">
            <v xml:space="preserve">Курсовые разницы и эффект пересчета в доллары США </v>
          </cell>
        </row>
        <row r="103">
          <cell r="F103" t="str">
            <v xml:space="preserve">Курсовые разницы и эффект пересчета в доллары США </v>
          </cell>
        </row>
        <row r="104">
          <cell r="F104" t="str">
            <v xml:space="preserve">Курсовые разницы и эффект пересчета в доллары США </v>
          </cell>
        </row>
        <row r="105">
          <cell r="F105" t="str">
            <v xml:space="preserve">Себестоимость товаров и услуг. Услуги предприятий бизнес-направления </v>
          </cell>
        </row>
        <row r="106">
          <cell r="F106" t="str">
            <v>Себестоимость товаров и услуг. Амортизация ОС</v>
          </cell>
        </row>
        <row r="107">
          <cell r="F107" t="str">
            <v>Административные расходы. Содержание автопарка (вкл. ГСМ, аренду и ремонт) - предприятия бизнес-направления</v>
          </cell>
        </row>
        <row r="108">
          <cell r="F108" t="str">
            <v>Долгосрочная дебиторская задолженность. Авансы выданные предприятиям бизнес-направления</v>
          </cell>
        </row>
        <row r="109">
          <cell r="F109" t="str">
            <v>Долгосрочная дебиторская задолженность. Авансы выданные предприятиям бизнес-направления</v>
          </cell>
        </row>
        <row r="110">
          <cell r="F110" t="str">
            <v>Долгосрочная дебиторская задолженность. Авансы выданные предприятиям бизнес-направления</v>
          </cell>
        </row>
        <row r="111">
          <cell r="F111" t="str">
            <v>Прочая дебиторская задолженность и РБП. Авансы предприятиям бизнес-направления</v>
          </cell>
        </row>
        <row r="112">
          <cell r="F112" t="str">
            <v>Долгосрочная дебиторская задолженность. Авансы выданные предприятиям бизнес-направления</v>
          </cell>
        </row>
        <row r="113">
          <cell r="F113" t="str">
            <v>Прочая дебиторская задолженность и РБП. Авансы предприятиям бизнес-направления</v>
          </cell>
        </row>
        <row r="114">
          <cell r="F114" t="str">
            <v>Долгосрочная дебиторская задолженность. Авансы выданные предприятиям бизнес-направления</v>
          </cell>
        </row>
        <row r="115">
          <cell r="F115" t="str">
            <v>Прочая дебиторская задолженность и РБП. Авансы предприятиям бизнес-направления</v>
          </cell>
        </row>
        <row r="116">
          <cell r="F116" t="str">
            <v>Долгосрочная дебиторская задолженность. Авансы выданные предприятиям бизнес-направления</v>
          </cell>
        </row>
        <row r="117">
          <cell r="F117" t="str">
            <v xml:space="preserve">Дебиторская задолженность по основной деятельности. Задолженность предприятий бизнес-направления </v>
          </cell>
        </row>
        <row r="118">
          <cell r="F118" t="str">
            <v xml:space="preserve">Дебиторская задолженность по основной деятельности. Задолженность предприятий бизнес-направления </v>
          </cell>
        </row>
        <row r="119">
          <cell r="F119" t="str">
            <v xml:space="preserve">Дебиторская задолженность по основной деятельности. Задолженность предприятий бизнес-направления </v>
          </cell>
        </row>
        <row r="120">
          <cell r="F120" t="str">
            <v xml:space="preserve">Дебиторская задолженность по основной деятельности. Задолженность предприятий бизнес-направления </v>
          </cell>
        </row>
        <row r="121">
          <cell r="F121" t="str">
            <v>Прочая дебиторская задолженность и РБП. Задолженность по расчетам за основные средства с предприятиями бизнес-направления</v>
          </cell>
        </row>
        <row r="122">
          <cell r="F122" t="str">
            <v xml:space="preserve">Дебиторская задолженность по основной деятельности. Задолженность предприятий бизнес-направления </v>
          </cell>
        </row>
        <row r="123">
          <cell r="F123" t="str">
            <v>Прочая дебиторская задолженность и РБП. Задолженность по расчетам за основные средства с предприятиями бизнес-направления</v>
          </cell>
        </row>
        <row r="124">
          <cell r="F124" t="str">
            <v xml:space="preserve">Дебиторская задолженность по основной деятельности. Задолженность предприятий бизнес-направления </v>
          </cell>
        </row>
        <row r="125">
          <cell r="F125" t="str">
            <v>Прочая дебиторская задолженность и РБП. Задолженность по расчетам за основные средства с предприятиями бизнес-направления</v>
          </cell>
        </row>
        <row r="126">
          <cell r="F126" t="str">
            <v xml:space="preserve">Задолженность участников по взносам в уставный капитал </v>
          </cell>
        </row>
        <row r="127">
          <cell r="F127" t="str">
            <v>Прочая дебиторская задолженность и РБП. Проценты к получению от предприятий бизнес-направления</v>
          </cell>
        </row>
        <row r="128">
          <cell r="F128" t="str">
            <v>Прочая дебиторская задолженность и РБП. Дивиденды к получению по акциям предприятий бизнес-направления</v>
          </cell>
        </row>
        <row r="129">
          <cell r="F129" t="str">
            <v>Прочая дебиторская задолженность и РБП. Прочие расчеты с предприятиями бизнес-направления</v>
          </cell>
        </row>
        <row r="130">
          <cell r="F130" t="str">
            <v>Долгосрочная дебиторская задолженность. Прочая задолженность предприятий бизнес-направления</v>
          </cell>
        </row>
        <row r="131">
          <cell r="F131" t="str">
            <v>Прочая дебиторская задолженность и РБП. Дивиденды к получению по акциям предприятий бизнес-направления</v>
          </cell>
        </row>
        <row r="132">
          <cell r="F132" t="str">
            <v>Прочая дебиторская задолженность и РБП. Прочие расчеты с предприятиями бизнес-направления</v>
          </cell>
        </row>
        <row r="133">
          <cell r="F133" t="str">
            <v>Долгосрочная дебиторская задолженность. Прочая задолженность предприятий бизнес-направления</v>
          </cell>
        </row>
        <row r="134">
          <cell r="F134" t="str">
            <v>Прочая дебиторская задолженность и РБП. Дивиденды к получению по акциям предприятий бизнес-направления</v>
          </cell>
        </row>
        <row r="135">
          <cell r="F135" t="str">
            <v>Прочая дебиторская задолженность и РБП. Прочие расчеты с предприятиями бизнес-направления</v>
          </cell>
        </row>
        <row r="136">
          <cell r="F136" t="str">
            <v>Долгосрочная дебиторская задолженность. Прочая задолженность предприятий бизнес-направления</v>
          </cell>
        </row>
        <row r="137">
          <cell r="F137" t="str">
            <v xml:space="preserve">Дебиторская задолженность по основной деятельности. Резерв под задолженность предприятий бизнес-направления </v>
          </cell>
        </row>
        <row r="138">
          <cell r="F138" t="str">
            <v>Прочая дебиторская задолженность и РБП. Резервы под авансы предприятиям бизнес-направления</v>
          </cell>
        </row>
        <row r="139">
          <cell r="F139" t="str">
            <v>Долгосрочная дебиторская задолженность. Резерв под авансы выданные другим консолидируемым предприятиям</v>
          </cell>
        </row>
        <row r="140">
          <cell r="F140" t="str">
            <v>Долгосрочная дебиторская задолженность. Резерв под прочую задолженность предприятий бизнес-направления</v>
          </cell>
        </row>
        <row r="141">
          <cell r="F141" t="str">
            <v>Краткосрочные финансовые вложения. Займы предприятиям бизнес-направления</v>
          </cell>
        </row>
        <row r="142">
          <cell r="F142" t="str">
            <v>Краткосрочные финансовые вложения. Займы предприятиям бизнес-направления</v>
          </cell>
        </row>
        <row r="143">
          <cell r="F143" t="str">
            <v>Краткосрочные финансовые вложения. Займы предприятиям бизнес-направления</v>
          </cell>
        </row>
        <row r="144">
          <cell r="A144" t="str">
            <v>Долгосрочные обязательства. Кредиты и займы долгосрочные. Небанковские займы. Текущая деятельность. ВГО ЗАО "ИЛП", ООО "ЛПМ"</v>
          </cell>
          <cell r="F144" t="str">
            <v>Краткосрочные финансовые вложения. Резервы под займы предприятиям бизнес-направления</v>
          </cell>
        </row>
        <row r="145">
          <cell r="A145" t="str">
            <v>Поступления от текущих операций. За основную продукцию. Лигносульфанаты. ВГО внутри БЕ</v>
          </cell>
          <cell r="F145" t="str">
            <v>Прочая дебиторская задолженность и РБП. Расходы будущих периодов от предприятий бизнес-направления</v>
          </cell>
        </row>
        <row r="146">
          <cell r="A146" t="str">
            <v>Переменные и условно-переменные расходы. Топливо и тепловая энергия. Газ</v>
          </cell>
          <cell r="F146" t="str">
            <v>Себестоимость товаров и услуг. Другие расходы включенные в себестоимость</v>
          </cell>
        </row>
        <row r="147">
          <cell r="A147" t="str">
            <v>Переменные и условно-переменные расходы. Расходы на ремонты для лесозаготовителей. Материалы и запчасти для ремонта оборудования</v>
          </cell>
          <cell r="F147" t="str">
            <v>Себестоимость товаров и услуг. Другие расходы включенные в себестоимость</v>
          </cell>
        </row>
        <row r="148">
          <cell r="A148" t="str">
            <v>Переменные и условно-переменные расходы. Э/энергия</v>
          </cell>
          <cell r="F148" t="str">
            <v>Себестоимость товаров и услуг. Другие расходы включенные в себестоимость</v>
          </cell>
        </row>
        <row r="149">
          <cell r="A149" t="str">
            <v>Переменные и условно-переменные расходы. Расходы на ремонты для лесозаготовителей. Материалы и запчасти для ремонта зданий и сооружений</v>
          </cell>
          <cell r="F149" t="str">
            <v>Себестоимость товаров и услуг. Другие расходы включенные в себестоимость</v>
          </cell>
        </row>
        <row r="150">
          <cell r="A150" t="str">
            <v>Переменные и условно-переменные расходы. Расходы на ремонты для лесозаготовителей. Материалы и запчасти для ремонта транспортных средств</v>
          </cell>
          <cell r="F150" t="str">
            <v>Себестоимость товаров и услуг. Другие расходы включенные в себестоимость</v>
          </cell>
        </row>
        <row r="151">
          <cell r="A151" t="str">
            <v>Переменные и условно-переменные расходы. Основные материалы и химикаты. Канифоль</v>
          </cell>
          <cell r="F151" t="str">
            <v>Себестоимость товаров и услуг. Другие расходы включенные в себестоимость</v>
          </cell>
        </row>
        <row r="152">
          <cell r="A152" t="str">
            <v>Постоянные и условно-постоянные расходы. Расходы на ремонты. Материалы и запчасти для ремонта зданий и сооружений</v>
          </cell>
          <cell r="F152" t="str">
            <v>Себестоимость товаров и услуг. Другие расходы включенные в себестоимость</v>
          </cell>
        </row>
        <row r="153">
          <cell r="A153" t="str">
            <v>Переменные и условно-переменные расходы. Основные материалы и химикаты. Крахмал</v>
          </cell>
          <cell r="F153" t="str">
            <v>Себестоимость товаров и услуг. Другие расходы включенные в себестоимость</v>
          </cell>
        </row>
        <row r="154">
          <cell r="A154" t="str">
            <v>Переменные и условно-переменные расходы. Основные материалы и химикаты. Сода каустическая</v>
          </cell>
          <cell r="F154" t="str">
            <v>Себестоимость товаров и услуг. Другие расходы включенные в себестоимость</v>
          </cell>
        </row>
        <row r="155">
          <cell r="A155" t="str">
            <v>Переменные и условно-переменные расходы. Основные материалы и химикаты. Сода кальцинированная</v>
          </cell>
          <cell r="F155" t="str">
            <v>Себестоимость товаров и услуг. Другие расходы включенные в себестоимость</v>
          </cell>
        </row>
        <row r="156">
          <cell r="A156" t="str">
            <v>Переменные и условно-переменные расходы. Основные материалы и химикаты. Глинозем</v>
          </cell>
          <cell r="F156" t="str">
            <v>Себестоимость товаров и услуг. Другие расходы включенные в себестоимость</v>
          </cell>
        </row>
        <row r="157">
          <cell r="A157" t="str">
            <v>Переменные и условно-переменные расходы. Основные материалы и химикаты. Карбонат</v>
          </cell>
          <cell r="F157" t="str">
            <v>Себестоимость товаров и услуг. Другие расходы включенные в себестоимость</v>
          </cell>
        </row>
        <row r="158">
          <cell r="A158" t="str">
            <v>Переменные и условно-переменные расходы. Основные материалы и химикаты. Перекись водорода</v>
          </cell>
          <cell r="F158" t="str">
            <v>Себестоимость товаров и услуг. Другие расходы включенные в себестоимость</v>
          </cell>
        </row>
        <row r="159">
          <cell r="A159" t="str">
            <v>Переменные и условно-переменные расходы. Основные материалы и химикаты. Клей</v>
          </cell>
          <cell r="F159" t="str">
            <v>Себестоимость товаров и услуг. Другие расходы включенные в себестоимость</v>
          </cell>
        </row>
        <row r="160">
          <cell r="A160" t="str">
            <v>Переменные и условно-переменные расходы. Основные материалы и химикаты. Полиэтилен</v>
          </cell>
          <cell r="F160" t="str">
            <v>Себестоимость товаров и услуг. Другие расходы включенные в себестоимость</v>
          </cell>
        </row>
        <row r="161">
          <cell r="A161" t="str">
            <v>Переменные и условно-переменные расходы. Основные материалы и химикаты. Краска для нанесения печати на мешки</v>
          </cell>
          <cell r="F161" t="str">
            <v>Себестоимость товаров и услуг. Другие расходы включенные в себестоимость</v>
          </cell>
        </row>
        <row r="162">
          <cell r="A162" t="str">
            <v>Переменные и условно-переменные расходы. Основные материалы и химикаты. Пленка для ламинирования</v>
          </cell>
          <cell r="F162" t="str">
            <v>Себестоимость товаров и услуг. Другие расходы включенные в себестоимость</v>
          </cell>
        </row>
        <row r="163">
          <cell r="A163" t="str">
            <v>Переменные и условно-переменные расходы. Основные материалы и химикаты. Смола фенольная</v>
          </cell>
          <cell r="F163" t="str">
            <v>Себестоимость товаров и услуг. Другие расходы включенные в себестоимость</v>
          </cell>
        </row>
        <row r="164">
          <cell r="A164" t="str">
            <v>Переменные и условно-переменные расходы. Основные материалы и химикаты. Смола карбамидная</v>
          </cell>
          <cell r="F164" t="str">
            <v>Себестоимость товаров и услуг. Другие расходы включенные в себестоимость</v>
          </cell>
        </row>
        <row r="165">
          <cell r="A165" t="str">
            <v>Переменные и условно-переменные расходы. Основные материалы и химикаты. КФК</v>
          </cell>
          <cell r="F165" t="str">
            <v>Себестоимость товаров и услуг. Другие расходы включенные в себестоимость</v>
          </cell>
        </row>
        <row r="166">
          <cell r="A166" t="str">
            <v>Переменные и условно-переменные расходы. Основные материалы и химикаты. Карбамид</v>
          </cell>
          <cell r="F166" t="str">
            <v>Себестоимость товаров и услуг. Другие расходы включенные в себестоимость</v>
          </cell>
        </row>
        <row r="167">
          <cell r="A167" t="str">
            <v>Переменные и условно-переменные расходы. Основные материалы и химикаты. Прочие химикаты и основные материалы. ХХХ</v>
          </cell>
          <cell r="F167" t="str">
            <v>Себестоимость товаров и услуг. Другие расходы включенные в себестоимость</v>
          </cell>
        </row>
        <row r="168">
          <cell r="A168" t="str">
            <v>Переменные и условно-переменные расходы. Топливо и тепловая энергия. Мазут</v>
          </cell>
          <cell r="F168" t="str">
            <v>Себестоимость товаров и услуг. Другие расходы включенные в себестоимость</v>
          </cell>
        </row>
        <row r="169">
          <cell r="A169" t="str">
            <v>Переменные и условно-переменные расходы. Топливо и тепловая энергия. Пек</v>
          </cell>
          <cell r="F169" t="str">
            <v>Себестоимость товаров и услуг. Другие расходы включенные в себестоимость</v>
          </cell>
        </row>
        <row r="170">
          <cell r="A170" t="str">
            <v>Переменные и условно-переменные расходы. Топливо и тепловая энергия. Топливная древесина</v>
          </cell>
          <cell r="F170" t="str">
            <v>Себестоимость товаров и услуг. Другие расходы включенные в себестоимость</v>
          </cell>
        </row>
        <row r="171">
          <cell r="A171" t="str">
            <v>Переменные и условно-переменные расходы. Расходы на ремонты для лесозаготовителей. Ремонтные работы: транспортные средства</v>
          </cell>
          <cell r="F171" t="str">
            <v>Себестоимость товаров и услуг. Другие расходы включенные в себестоимость</v>
          </cell>
        </row>
        <row r="172">
          <cell r="A172" t="str">
            <v>Переменные и условно-переменные расходы. Расходы на ремонты для лесозаготовителей. Ремонтные работы: здания и сооружения</v>
          </cell>
          <cell r="F172" t="str">
            <v>Коммерческие расходы. Прочее (не более 5% от Итого категории) - предприятия бизнес-направления</v>
          </cell>
        </row>
        <row r="173">
          <cell r="A173" t="str">
            <v>Переменные и условно-переменные расходы. Расходы на ремонты для лесозаготовителей. Прочее. ХХХ</v>
          </cell>
          <cell r="F173" t="str">
            <v>Себестоимость товаров и услуг. Другие расходы включенные в себестоимость</v>
          </cell>
        </row>
        <row r="174">
          <cell r="A174" t="str">
            <v>Переменные и условно-переменные расходы. Услуги подрядных и сторонних организаций. Доокорка, строжка, сортировка, укладка готовой продукции</v>
          </cell>
          <cell r="F174" t="str">
            <v>Себестоимость товаров и услуг. Другие расходы включенные в себестоимость</v>
          </cell>
        </row>
        <row r="175">
          <cell r="A175" t="str">
            <v>Переменные и условно-переменные расходы. Услуги подрядных и сторонних организаций. Подача/уборка вагонов, погрузо-разгрузочные работы</v>
          </cell>
          <cell r="F175" t="str">
            <v>Себестоимость товаров и услуг. Другие расходы включенные в себестоимость</v>
          </cell>
        </row>
        <row r="176">
          <cell r="A176" t="str">
            <v>Переменные и условно-переменные расходы. Услуги подрядных и сторонних организаций. Услуги по вывозке</v>
          </cell>
          <cell r="F176" t="str">
            <v xml:space="preserve">Себестоимость товаров и услуг. Услуги предприятий бизнес-направления </v>
          </cell>
        </row>
        <row r="177">
          <cell r="A177" t="str">
            <v>Переменные и условно-переменные расходы. Услуги подрядных и сторонних организаций. Услуги по заготовке</v>
          </cell>
          <cell r="F177" t="str">
            <v>Коммерческие расходы. Прочее (не более 5% от Итого категории) - предприятия бизнес-направления</v>
          </cell>
        </row>
        <row r="178">
          <cell r="A178" t="str">
            <v>Переменные и условно-переменные расходы. Услуги подрядных и сторонних организаций. Сортировка, укладка окорка древесного сырья и других ресурсов</v>
          </cell>
          <cell r="F178" t="str">
            <v xml:space="preserve">Себестоимость товаров и услуг. Услуги предприятий бизнес-направления </v>
          </cell>
        </row>
        <row r="179">
          <cell r="A179" t="str">
            <v>Переменные и условно-переменные расходы. ГСМ. Бензин</v>
          </cell>
          <cell r="F179" t="str">
            <v xml:space="preserve">Себестоимость товаров и услуг. Услуги предприятий бизнес-направления </v>
          </cell>
        </row>
        <row r="180">
          <cell r="A180" t="str">
            <v>Переменные и условно-переменные расходы. Топливо и тепловая энергия. Тепловая энергия</v>
          </cell>
          <cell r="F180" t="str">
            <v xml:space="preserve">Себестоимость товаров и услуг. Услуги предприятий бизнес-направления </v>
          </cell>
        </row>
        <row r="181">
          <cell r="A181" t="str">
            <v>Переменные и условно-переменные расходы. Топливо и тепловая энергия. Прочее. ХХХ</v>
          </cell>
          <cell r="F181" t="str">
            <v>Себестоимость товаров и услуг. Другие расходы включенные в себестоимость</v>
          </cell>
        </row>
        <row r="182">
          <cell r="A182" t="str">
            <v>Переменные и условно-переменные расходы. ГСМ. Масла и смазки</v>
          </cell>
          <cell r="F182" t="str">
            <v>Себестоимость товаров и услуг. Другие расходы включенные в себестоимость</v>
          </cell>
        </row>
        <row r="183">
          <cell r="A183" t="str">
            <v>Переменные и условно-переменные расходы. ГСМ. Прочее. ХХХ</v>
          </cell>
          <cell r="F183" t="str">
            <v>Себестоимость товаров и услуг. Другие расходы включенные в себестоимость</v>
          </cell>
        </row>
        <row r="184">
          <cell r="A184" t="str">
            <v>Переменные и условно-переменные расходы. ГСМ. Дизельное топливо</v>
          </cell>
          <cell r="F184" t="str">
            <v>Себестоимость товаров и услуг. Другие расходы включенные в себестоимость</v>
          </cell>
        </row>
        <row r="185">
          <cell r="A185" t="str">
            <v>Постоянные и условно-постоянные расходы. Расходы на персонал. Расходы на обучение</v>
          </cell>
          <cell r="F185" t="str">
            <v>Коммерческие расходы. Прочее (не более 5% от Итого категории) - предприятия бизнес-направления</v>
          </cell>
        </row>
        <row r="186">
          <cell r="A186" t="str">
            <v>Постоянные и условно-постоянные расходы. Расходы на персонал. Прочие расходы на персонал. ХХХ</v>
          </cell>
          <cell r="F186" t="str">
            <v>Себестоимость товаров и услуг. Другие расходы включенные в себестоимость</v>
          </cell>
        </row>
        <row r="187">
          <cell r="A187" t="str">
            <v>Постоянные и условно-постоянные расходы. Расходы на ремонты. Материалы и запчасти для ремонта оборудования</v>
          </cell>
          <cell r="F187" t="str">
            <v>Коммерческие расходы. Прочее (не более 5% от Итого категории) - предприятия бизнес-направления</v>
          </cell>
        </row>
        <row r="188">
          <cell r="A188" t="str">
            <v>Постоянные и условно-постоянные расходы. Расходы на ремонты. Материалы и запчасти для ремонта транспортных средств</v>
          </cell>
          <cell r="F188" t="str">
            <v xml:space="preserve">Себестоимость товаров и услуг. Услуги предприятий бизнес-направления </v>
          </cell>
        </row>
        <row r="189">
          <cell r="A189" t="str">
            <v>Постоянные и условно-постоянные расходы. Расходы на ремонты. Ремонтные работы: оборудование</v>
          </cell>
          <cell r="F189" t="str">
            <v xml:space="preserve">Себестоимость товаров и услуг. Услуги предприятий бизнес-направления </v>
          </cell>
        </row>
        <row r="190">
          <cell r="A190" t="str">
            <v>Переменные и условно-переменные расходы. Материалы для упаковки</v>
          </cell>
          <cell r="F190" t="str">
            <v xml:space="preserve">Себестоимость товаров и услуг. Услуги предприятий бизнес-направления </v>
          </cell>
        </row>
        <row r="191">
          <cell r="A191" t="str">
            <v>Переменные и условно-переменные расходы.Комиссионные и агентские вознаграждения</v>
          </cell>
          <cell r="F191" t="str">
            <v>Коммерческие расходы. Прочее (не более 5% от Итого категории) - предприятия бизнес-направления</v>
          </cell>
        </row>
        <row r="192">
          <cell r="A192" t="str">
            <v>Переменные и условно-переменные расходы. Услуги подрядных и сторонних организаций. Транспортные услуги</v>
          </cell>
          <cell r="F192" t="str">
            <v xml:space="preserve">Себестоимость товаров и услуг. Услуги предприятий бизнес-направления </v>
          </cell>
        </row>
        <row r="193">
          <cell r="A193" t="str">
            <v>Переменные и условно-переменные расходы. Расходы на ремонты для лесозаготовителей. Ремонтные работы: оборудование</v>
          </cell>
          <cell r="F193" t="str">
            <v>Коммерческие расходы. Прочее (не более 5% от Итого категории) - предприятия бизнес-направления</v>
          </cell>
        </row>
        <row r="194">
          <cell r="A194" t="str">
            <v>Переменные и условно-переменные расходы. Основные материалы и химикаты. Сырое талловое масло</v>
          </cell>
          <cell r="F194" t="str">
            <v xml:space="preserve">Себестоимость товаров и услуг. Услуги предприятий бизнес-направления </v>
          </cell>
        </row>
        <row r="195">
          <cell r="A195" t="str">
            <v>Постоянные и условно-постоянные расходы. Содержание и аренда лесфонда. Аренда лесфонда</v>
          </cell>
          <cell r="F195" t="str">
            <v>Себестоимость товаров и услуг. Другие расходы включенные в себестоимость</v>
          </cell>
        </row>
        <row r="196">
          <cell r="A196" t="str">
            <v>Постоянные и условно-постоянные расходы. Содержание и аренда лесфонда. Лесовосстановление</v>
          </cell>
          <cell r="F196" t="str">
            <v xml:space="preserve">Коммерческие расходы. Прочие комиссионные расходы - предприятия бизнес-направления </v>
          </cell>
        </row>
        <row r="197">
          <cell r="A197" t="str">
            <v>Постоянные и условно-постоянные расходы. Услуги подрядных и сторонних организаций. Услуги по лесоуправлению</v>
          </cell>
          <cell r="F197" t="str">
            <v>Себестоимость товаров и услуг. Другие расходы включенные в себестоимость</v>
          </cell>
        </row>
        <row r="198">
          <cell r="A198" t="str">
            <v>Постоянные и условно-постоянные расходы. Услуги подрядных и сторонних организаций. Прочие услуги. ХХХ</v>
          </cell>
          <cell r="F198" t="str">
            <v>Административные расходы. Содержание автопарка (вкл. ГСМ, аренду и ремонт) - предприятия бизнес-направления</v>
          </cell>
        </row>
        <row r="199">
          <cell r="A199" t="str">
            <v>Постоянные и условно-постоянные расходы. Содержание и аренда лесфонда. Разработка проектной документации</v>
          </cell>
          <cell r="F199" t="str">
            <v>Себестоимость товаров и услуг. Другие расходы включенные в себестоимость</v>
          </cell>
        </row>
        <row r="200">
          <cell r="A200" t="str">
            <v>Постоянные и условно-постоянные расходы. Содержание и аренда лесфонда. Прочее. ХХХ</v>
          </cell>
          <cell r="F200" t="str">
            <v>Административные расходы. Содержание автопарка (вкл. ГСМ, аренду и ремонт) - предприятия бизнес-направления</v>
          </cell>
        </row>
        <row r="201">
          <cell r="A201" t="str">
            <v>Постоянные и условно-постоянные расходы. Расходы по экологии (размещение отходов, плата за загрязнение окружающей среды и т.п.)</v>
          </cell>
          <cell r="F201" t="str">
            <v>Себестоимость товаров и услуг. Другие расходы включенные в себестоимость</v>
          </cell>
        </row>
        <row r="202">
          <cell r="A202" t="str">
            <v>Постоянные и условно-постоянные расходы. Расходы по охране труда и технике безопасности</v>
          </cell>
          <cell r="F202" t="str">
            <v>Административные расходы. Содержание автопарка (вкл. ГСМ, аренду и ремонт) - предприятия бизнес-направления</v>
          </cell>
        </row>
        <row r="203">
          <cell r="A203" t="str">
            <v>Оборотные активы. Дебиторская задолженность. Авансы выданные поставщикам, подрядчикам. Инвестиционная деятельность. ВГО ЗАО "ИЛП", ООО "ЛПМ"</v>
          </cell>
          <cell r="F203" t="str">
            <v>Себестоимость товаров и услуг. Другие расходы включенные в себестоимость</v>
          </cell>
        </row>
        <row r="204">
          <cell r="A204" t="str">
            <v>Оборотные активы. Дебиторская задолженность. Задолженность за товары, работы, услуги. Основная продукция. ВГО с другими предприятиями Группы</v>
          </cell>
          <cell r="F204" t="str">
            <v>Административные расходы. Содержание автопарка (вкл. ГСМ, аренду и ремонт) - предприятия бизнес-направления</v>
          </cell>
        </row>
        <row r="205">
          <cell r="A205" t="str">
            <v>Оборотные активы. Дебиторская задолженность. Задолженность за товары, работы, услуги. Прочая реализация. ВГО ЗАО "ИЛП", ООО "ЛПМ"</v>
          </cell>
          <cell r="F205" t="str">
            <v>Себестоимость товаров и услуг. Другие расходы включенные в себестоимость</v>
          </cell>
        </row>
        <row r="206">
          <cell r="A206" t="str">
            <v>Оборотные активы. Дебиторская задолженность. Задолженность за товары, работы, услуги. Прочая реализация. ВГО внутри БЕ</v>
          </cell>
          <cell r="F206" t="str">
            <v>Себестоимость товаров и услуг. Другие расходы включенные в себестоимость</v>
          </cell>
        </row>
        <row r="207">
          <cell r="A207" t="str">
            <v>Оборотные активы. Дебиторская задолженность. Задолженность за товары, работы, услуги. Прочая реализация. ВГО с другими предприятиями Группы</v>
          </cell>
          <cell r="F207" t="str">
            <v>Административные расходы. Командировочные расходы - внешние предприятия</v>
          </cell>
        </row>
        <row r="208">
          <cell r="A208" t="str">
            <v>Оборотные активы. Краткосрочные финансовые вложения. Краткосрочные финансовые вложения. ВГО с другими предприятиями Группы</v>
          </cell>
          <cell r="F208" t="str">
            <v>Коммерческие расходы. Прочее (не более 5% от Итого категории) - внешние предприятия</v>
          </cell>
        </row>
        <row r="209">
          <cell r="A209" t="str">
            <v>Прочие доходы и расходы. Убыток от списания дебиторской задолженности по внутригрупповым контрагентам</v>
          </cell>
          <cell r="F209" t="str">
            <v>Маркетинговые расходы. Прочее (не более 5% от Итого категории) - связанные стороны</v>
          </cell>
        </row>
        <row r="210">
          <cell r="A210" t="str">
            <v>Оборотные активы. Дебиторская задолженность. Авансы выданные поставщикам, подрядчикам. Операционная деятельность. ВГО ЗАО "ИЛП", ООО "ЛПМ"</v>
          </cell>
          <cell r="F210" t="str">
            <v>Административные расходы. Банковская комиссия - внешние предприятия</v>
          </cell>
        </row>
        <row r="211">
          <cell r="A211" t="str">
            <v>Прочие доходы и расходы. Расходы на капитальный ремонт и иные аналогичные затраты</v>
          </cell>
          <cell r="F211" t="str">
            <v>Себестоимость товаров и услуг. Другие расходы включенные в себестоимость</v>
          </cell>
        </row>
        <row r="212">
          <cell r="A212" t="str">
            <v>Прочие доходы и расходы. Расходы непроизводственного характера. Расходы по соцсфере, объектам непром. характера, культмассовым мероприятиям и т.п.</v>
          </cell>
          <cell r="F212" t="str">
            <v>Административные расходы. Представительские расходы - предприятия бизнес-направления</v>
          </cell>
        </row>
        <row r="213">
          <cell r="A213" t="str">
            <v>Прочие доходы и расходы. Расходы непроизводственного характера. Прочие расходы непроизводственного характера. ХХХ</v>
          </cell>
          <cell r="F213" t="str">
            <v>Административные расходы. Материалы и малоценка - предприятия бизнес-направления</v>
          </cell>
        </row>
        <row r="214">
          <cell r="A214" t="str">
            <v>Прочие доходы и расходы. Прибыль (убытки) прошлых лет, выявленные в отчетном периоде. ХХХ</v>
          </cell>
          <cell r="F214" t="str">
            <v>Себестоимость товаров и услуг. Другие расходы включенные в себестоимость</v>
          </cell>
        </row>
        <row r="215">
          <cell r="A215" t="str">
            <v>Процентные доходы (расходы). Расходы по % по кредитам/займам/векселям. Приобретение ценных бумаг</v>
          </cell>
          <cell r="F215" t="str">
            <v>Коммерческие расходы. Прочее (не более 5% от Итого категории) - предприятия бизнес-направления</v>
          </cell>
        </row>
        <row r="216">
          <cell r="A216" t="str">
            <v>Процентные доходы (расходы). Доходы по % по кредитам/займам/векселям</v>
          </cell>
          <cell r="F216" t="str">
            <v>Себестоимость товаров и услуг. Другие расходы включенные в себестоимость</v>
          </cell>
        </row>
        <row r="217">
          <cell r="A217" t="str">
            <v>Прочие финансовые доходы (раcходы). Прочее. ХХХ</v>
          </cell>
          <cell r="F217" t="str">
            <v>Административные расходы. Расходы по содержанию помещений - предприятия бизнес-направления</v>
          </cell>
        </row>
        <row r="218">
          <cell r="A218" t="str">
            <v>Расходы по указанию акционеров</v>
          </cell>
          <cell r="F218" t="str">
            <v>Административные расходы. Материалы и малоценка - предприятия бизнес-направления</v>
          </cell>
        </row>
        <row r="219">
          <cell r="A219" t="str">
            <v>Оборотные активы. Дебиторская задолженность. Задолженность за товары, работы, услуги. Основная продукция. ВГО ЗАО "ИЛП", ООО "ЛПМ"</v>
          </cell>
          <cell r="F219" t="str">
            <v>Прочие операционные доходы/расходы. Прочие доходы/расходы от предприятий бизнес-направления</v>
          </cell>
        </row>
        <row r="220">
          <cell r="A220" t="str">
            <v>Оборотные активы. Дебиторская задолженность. Задолженность за товары, работы, услуги. Основная продукция. ВГО внутри БЕ</v>
          </cell>
          <cell r="F220" t="str">
            <v>Коммерческие расходы. Социальные расходы на коммерческий персонал (вкл. страховку)</v>
          </cell>
        </row>
        <row r="221">
          <cell r="A221" t="str">
            <v>Постоянные и условно-постоянные расходы. Одежда буммашин</v>
          </cell>
          <cell r="F221" t="str">
            <v>Административные расходы. Социальные расходы на административный персонал (вкл.страховку)</v>
          </cell>
        </row>
        <row r="222">
          <cell r="A222" t="str">
            <v>Постоянные и условно-постоянные расходы. Услуги подрядных и сторонних организаций. Услуги по содержанию основных средств</v>
          </cell>
          <cell r="F222" t="str">
            <v xml:space="preserve">Себестоимость товаров и услуг. Услуги предприятий бизнес-направления </v>
          </cell>
        </row>
        <row r="223">
          <cell r="A223" t="str">
            <v>Постоянные и условно-постоянные расходы. Услуги подрядных и сторонних организаций. Коммунальные услуги</v>
          </cell>
          <cell r="F223" t="str">
            <v xml:space="preserve">Себестоимость товаров и услуг. Услуги предприятий бизнес-направления </v>
          </cell>
        </row>
        <row r="224">
          <cell r="A224" t="str">
            <v>Постоянные и условно-постоянные расходы. Прочие вспомогательные материалы и запчасти. ХХХ</v>
          </cell>
          <cell r="F224" t="str">
            <v>Административные расходы. Текущий ремонт зданий и помещений - предприятия бизнес-направления</v>
          </cell>
        </row>
        <row r="225">
          <cell r="A225" t="str">
            <v>Постоянные и условно-постоянные расходы. Услуги подрядных и сторонних организаций. Услуги пожарной и сторожевой охраны</v>
          </cell>
          <cell r="F225" t="str">
            <v>Себестоимость товаров и услуг. Другие расходы включенные в себестоимость</v>
          </cell>
        </row>
        <row r="226">
          <cell r="A226" t="str">
            <v>Постоянные и условно-постоянные расходы. Услуги подрядных и сторонних организаций. Услуги по таможенному оформлению</v>
          </cell>
          <cell r="F226" t="str">
            <v>Административные расходы. Оргтехника - расходные материалы и ремонт - предприятия бизнес-направления</v>
          </cell>
        </row>
        <row r="227">
          <cell r="A227" t="str">
            <v>Постоянные и условно-постоянные расходы. Услуги подрядных и сторонних организаций. Консалтинговые и юридические услуги</v>
          </cell>
          <cell r="F227" t="str">
            <v>Себестоимость товаров и услуг. Другие расходы включенные в себестоимость</v>
          </cell>
        </row>
        <row r="228">
          <cell r="A228" t="str">
            <v>Постоянные и условно-постоянные расходы. Услуги подрядных и сторонних организаций. Аудиторские услуги</v>
          </cell>
          <cell r="F228" t="str">
            <v>Административные расходы. Содержание автопарка (вкл. ГСМ, аренду и ремонт) - предприятия бизнес-направления</v>
          </cell>
        </row>
        <row r="229">
          <cell r="A229" t="str">
            <v>Постоянные и условно-постоянные расходы. Услуги подрядных и сторонних организаций. Услуги ЛП Менеджмент</v>
          </cell>
          <cell r="F229" t="str">
            <v>Себестоимость товаров и услуг. Другие расходы включенные в себестоимость</v>
          </cell>
        </row>
        <row r="230">
          <cell r="A230" t="str">
            <v>Постоянные и условно-постоянные расходы. Услуги подрядных и сторонних организаций. Услуги связи</v>
          </cell>
          <cell r="F230" t="str">
            <v>Административные расходы. Прочее (не более 5% от Итого категории) - предприятия бизнес-направления</v>
          </cell>
        </row>
        <row r="231">
          <cell r="A231" t="str">
            <v>Постоянные и условно-постоянные расходы. Командировочные расходы</v>
          </cell>
          <cell r="F231" t="str">
            <v xml:space="preserve">Себестоимость товаров и услуг. Услуги предприятий бизнес-направления </v>
          </cell>
        </row>
        <row r="232">
          <cell r="A232" t="str">
            <v>Постоянные и условно-постоянные расходы. Комиссии, услуги банка</v>
          </cell>
          <cell r="F232" t="str">
            <v>Административные расходы. Текущий ремонт зданий и помещений - предприятия бизнес-направления</v>
          </cell>
        </row>
        <row r="233">
          <cell r="A233" t="str">
            <v>Постоянные и условно-постоянные расходы. Программное обеспечение</v>
          </cell>
          <cell r="F233" t="str">
            <v xml:space="preserve">Себестоимость товаров и услуг. Услуги предприятий бизнес-направления </v>
          </cell>
        </row>
        <row r="234">
          <cell r="A234" t="str">
            <v>Постоянные и условно-постоянные расходы. Прочие операционные расходы. ХХХ</v>
          </cell>
          <cell r="F234" t="str">
            <v>Административные расходы. Оргтехника - расходные материалы и ремонт - предприятия бизнес-направления</v>
          </cell>
        </row>
        <row r="235">
          <cell r="A235" t="str">
            <v>Постоянные и условно-постоянные расходы. Представительские расходы</v>
          </cell>
          <cell r="F235" t="str">
            <v xml:space="preserve">Себестоимость товаров и услуг. Услуги предприятий бизнес-направления </v>
          </cell>
        </row>
        <row r="236">
          <cell r="A236" t="str">
            <v>Постоянные и условно-постоянные расходы. Страхование и сертификация</v>
          </cell>
          <cell r="F236" t="str">
            <v>Административные расходы. Содержание автопарка (вкл. ГСМ, аренду и ремонт) - предприятия бизнес-направления</v>
          </cell>
        </row>
        <row r="237">
          <cell r="A237" t="str">
            <v>Постоянные и условно-постоянные расходы. Расходы непроизводственного характера. Расходы по содержанию неработающих и законсервированных объектов</v>
          </cell>
          <cell r="F237" t="str">
            <v xml:space="preserve">Себестоимость товаров и услуг. Услуги предприятий бизнес-направления </v>
          </cell>
        </row>
        <row r="238">
          <cell r="A238" t="str">
            <v>Постоянные и условно-постоянные расходы. Расходы при временом прекращении деятельности</v>
          </cell>
          <cell r="F238" t="str">
            <v>Себестоимость товаров и услуг. Другие расходы включенные в себестоимость</v>
          </cell>
        </row>
        <row r="239">
          <cell r="A239" t="str">
            <v>Расходы, связанные с закрытием, реорганизацией и приобретением бизнеса. Прочие расходы по приобретению/расширению/закрытию/реорганизации бизнеса. ХХХ</v>
          </cell>
          <cell r="F239" t="str">
            <v xml:space="preserve">Себестоимость товаров и услуг. Услуги предприятий бизнес-направления </v>
          </cell>
        </row>
        <row r="240">
          <cell r="A240" t="str">
            <v>Курсовые разницы. Переоценка торговой дебиторской задолженности</v>
          </cell>
          <cell r="F240" t="str">
            <v>Административные расходы. Прочее (не более 5% от Итого категории) - предприятия бизнес-направления</v>
          </cell>
        </row>
        <row r="241">
          <cell r="A241" t="str">
            <v>Курсовые разницы. Переоценка торговой кредиторской задолженности</v>
          </cell>
          <cell r="F241" t="str">
            <v>Административные расходы. Прочее (не более 5% от Итого категории) - предприятия бизнес-направления</v>
          </cell>
        </row>
        <row r="242">
          <cell r="A242" t="str">
            <v>Расходы, связанные с закрытием, реорганизацией и приобретением бизнеса. Расходы по приобретению акций и долей (включая гербовый сбор)</v>
          </cell>
          <cell r="F242" t="str">
            <v xml:space="preserve">Себестоимость товаров и услуг. Услуги предприятий бизнес-направления </v>
          </cell>
        </row>
        <row r="243">
          <cell r="A243" t="str">
            <v>Расходы, связанные с закрытием, реорганизацией и приобретением бизнеса. Убытки по списанию нереальной к взысканию дебиторской задолженности</v>
          </cell>
          <cell r="F243" t="str">
            <v xml:space="preserve">Себестоимость товаров и услуг. Услуги предприятий бизнес-направления </v>
          </cell>
        </row>
        <row r="244">
          <cell r="A244" t="str">
            <v>Курсовые разницы. Переоценка прочей дебиторской/кредиторской задолженности</v>
          </cell>
          <cell r="F244" t="str">
            <v>Себестоимость товаров и услуг. Другие расходы включенные в себестоимость</v>
          </cell>
        </row>
        <row r="245">
          <cell r="A245" t="str">
            <v>Курсовые разницы. Переоценка кредитов, займов, финансовых вложений</v>
          </cell>
          <cell r="F245" t="str">
            <v xml:space="preserve">Себестоимость товаров и услуг. Услуги предприятий бизнес-направления </v>
          </cell>
        </row>
        <row r="246">
          <cell r="A246" t="str">
            <v>Дивиденды полученные / доходы от участия в других организациях</v>
          </cell>
          <cell r="F246" t="str">
            <v xml:space="preserve">Себестоимость товаров и услуг. Услуги предприятий бизнес-направления </v>
          </cell>
        </row>
        <row r="247">
          <cell r="A247" t="str">
            <v>Процентные доходы (расходы). Расходы по % по кредитам/займам/векселям. Инвестиционные проекты в фазе реализации</v>
          </cell>
          <cell r="F247" t="str">
            <v>Себестоимость товаров и услуг. Другие расходы включенные в себестоимость</v>
          </cell>
        </row>
        <row r="248">
          <cell r="A248" t="str">
            <v>Процентные доходы (расходы). Расходы по % по кредитам/займам/векселям. Инвестиционные проекты в в инвест.фазе</v>
          </cell>
          <cell r="F248" t="str">
            <v xml:space="preserve">Себестоимость товаров и услуг. Услуги предприятий бизнес-направления </v>
          </cell>
        </row>
        <row r="249">
          <cell r="A249" t="str">
            <v>Процентные доходы (расходы). Расходы по % по кредитам/займам/векселям. Текущая деятельность</v>
          </cell>
          <cell r="F249" t="str">
            <v>Себестоимость товаров и услуг. Услуги внешних предприятий</v>
          </cell>
        </row>
        <row r="250">
          <cell r="A250" t="str">
            <v>Оборотные активы. Дебиторская задолженность. Авансы выданные поставщикам, подрядчикам. Операционная деятельность. ВГО внутри БЕ</v>
          </cell>
          <cell r="F250" t="str">
            <v>Административные расходы. Страхование (кроме страхования персонала) - внешние предприятия</v>
          </cell>
        </row>
        <row r="251">
          <cell r="A251" t="str">
            <v>Оборотные активы. Дебиторская задолженность. Авансы выданные поставщикам, подрядчикам. Операционная деятельность. ВГО с другими предприятиями Группы</v>
          </cell>
          <cell r="F251" t="str">
            <v>Себестоимость товаров и услуг. Другие расходы включенные в себестоимость</v>
          </cell>
        </row>
        <row r="252">
          <cell r="A252" t="str">
            <v>Постоянные и условно-постоянные расходы. Топливо и тепловая энергия. Пек</v>
          </cell>
          <cell r="F252" t="str">
            <v>Себестоимость товаров и услуг. Другие расходы включенные в себестоимость</v>
          </cell>
        </row>
        <row r="253">
          <cell r="A253" t="str">
            <v>Постоянные и условно-постоянные расходы. Расходы на ремонты. Ремонтные работы: здания и сооружения</v>
          </cell>
          <cell r="F253" t="str">
            <v>Себестоимость товаров и услуг. Другие расходы включенные в себестоимость</v>
          </cell>
        </row>
        <row r="254">
          <cell r="A254" t="str">
            <v>Постоянные и условно-постоянные расходы. Расходы на ремонты. Ремонтные работы: транспортные средства</v>
          </cell>
          <cell r="F254" t="str">
            <v>Себестоимость товаров и услуг. Другие расходы включенные в себестоимость</v>
          </cell>
        </row>
        <row r="255">
          <cell r="A255" t="str">
            <v>Постоянные и условно-постоянные расходы. ГСМ. Дизельное топливо</v>
          </cell>
          <cell r="F255" t="str">
            <v>Прочие операционные доходы/расходы. Прочие доходы/расходы от предприятий бизнес-направления</v>
          </cell>
        </row>
        <row r="256">
          <cell r="A256" t="str">
            <v>Постоянные и условно-постоянные расходы. ГСМ. Бензин</v>
          </cell>
          <cell r="F256" t="str">
            <v>Себестоимость товаров и услуг. Другие расходы включенные в себестоимость</v>
          </cell>
        </row>
        <row r="257">
          <cell r="A257" t="str">
            <v>Постоянные и условно-постоянные расходы. Топливо и тепловая энергия. Топливная древесина</v>
          </cell>
          <cell r="F257" t="str">
            <v>Административные расходы. Расходы по содержанию помещений - предприятия бизнес-направления</v>
          </cell>
        </row>
        <row r="258">
          <cell r="A258" t="str">
            <v>Постоянные и условно-постоянные расходы. Топливо и тепловая энергия. Газ</v>
          </cell>
          <cell r="F258" t="str">
            <v>Административные расходы. Коммунальные услуги – предприятия бизнес-направления</v>
          </cell>
        </row>
        <row r="259">
          <cell r="A259" t="str">
            <v>Постоянные и условно-постоянные расходы. Топливо и тепловая энергия. Тепловая энергия</v>
          </cell>
          <cell r="F259" t="str">
            <v>Себестоимость товаров и услуг. Другие расходы включенные в себестоимость</v>
          </cell>
        </row>
        <row r="260">
          <cell r="A260" t="str">
            <v>Постоянные и условно-постоянные расходы. Топливо и тепловая энергия. Прочее. ХХХ</v>
          </cell>
          <cell r="F260" t="str">
            <v>Себестоимость товаров и услуг. Другие расходы включенные в себестоимость</v>
          </cell>
        </row>
        <row r="261">
          <cell r="A261" t="str">
            <v>Постоянные и условно-постоянные расходы. Расходы на ремонты. Прочее. ХХХ</v>
          </cell>
          <cell r="F261" t="str">
            <v>Административные расходы. Расходы по содержанию помещений - предприятия бизнес-направления</v>
          </cell>
        </row>
        <row r="262">
          <cell r="A262" t="str">
            <v>Постоянные и условно-постоянные расходы. Топливо и тепловая энергия. Мазут</v>
          </cell>
          <cell r="F262" t="str">
            <v>Прочие операционные доходы/расходы. Прочие доходы/расходы от предприятий бизнес-направления</v>
          </cell>
        </row>
        <row r="263">
          <cell r="A263" t="str">
            <v>Прочие доходы и расходы. Сальдо доходов (расходов) от выбытия ТМЦ, неликвидов и т.п. Расходы от выбытия ТМЦ</v>
          </cell>
          <cell r="F263" t="str">
            <v xml:space="preserve">Себестоимость товаров и услуг. Услуги предприятий бизнес-направления </v>
          </cell>
        </row>
        <row r="264">
          <cell r="A264" t="str">
            <v>Прочие доходы и расходы. Доходы (расходы) от сдачи имущества в аренду/сублизинг (операции вне Группы). Расходы по договорам аренды вне Группы</v>
          </cell>
          <cell r="F264" t="str">
            <v>Себестоимость товаров и услуг. Другие расходы включенные в себестоимость</v>
          </cell>
        </row>
        <row r="265">
          <cell r="A265" t="str">
            <v>Прочие доходы и расходы. Доходы/расходы по аренде (сублизингу) внутри Группы. Доходы по договорам аренды/сублизинга внутри Группы</v>
          </cell>
          <cell r="F265" t="str">
            <v>Административные расходы. Коммунальные услуги - предприятия бизнес-направления</v>
          </cell>
        </row>
        <row r="266">
          <cell r="A266" t="str">
            <v>Прочие доходы и расходы. Прочие расходы. ХХХ</v>
          </cell>
          <cell r="F266" t="str">
            <v>Консультационные расходы. Юридические консультации - предприяти бизнес-направления</v>
          </cell>
        </row>
        <row r="267">
          <cell r="A267" t="str">
            <v>Резерв под обесценение фин.вложенией</v>
          </cell>
          <cell r="F267" t="str">
            <v>Консультационные расходы. Прочие консультации - предприятия бизнес-направления</v>
          </cell>
        </row>
        <row r="268">
          <cell r="A268" t="str">
            <v>Резерв под штрафные санкции по кредитам</v>
          </cell>
          <cell r="F268" t="str">
            <v xml:space="preserve">Себестоимость товаров и услуг. Услуги предприятий бизнес-направления </v>
          </cell>
        </row>
        <row r="269">
          <cell r="A269" t="str">
            <v>Прибыль (убыток) от переоценки балансовой стоимости финансовых вложений</v>
          </cell>
          <cell r="F269" t="str">
            <v>Административные расходы. Расходы по содержанию помещений - предприятия бизнес-направления</v>
          </cell>
        </row>
        <row r="270">
          <cell r="A270" t="str">
            <v>Прибыль (убыток) от выбытия финансовых вложений</v>
          </cell>
          <cell r="F270" t="str">
            <v>Административные расходы. Прочее (не более 5% от Итого категории) - предприятия бизнес-направления</v>
          </cell>
        </row>
        <row r="271">
          <cell r="A271" t="str">
            <v>Прибыль (убыток) от выбытия внеоборотных активов</v>
          </cell>
          <cell r="F271" t="str">
            <v>Коммерческие расходы. Прочее (не более 5% от Итого категории) - предприятия бизнес-направления</v>
          </cell>
        </row>
        <row r="272">
          <cell r="A272" t="str">
            <v>Прочие доходы и расходы. Списание древесного сырья на строительство дорог</v>
          </cell>
          <cell r="F272" t="str">
            <v>Прочие операционные доходы/расходы. Прочие доходы/расходы от предприятий бизнес-направления</v>
          </cell>
        </row>
        <row r="273">
          <cell r="A273" t="str">
            <v>Прочие доходы и расходы. Штрафы, пени, неустойки. За неиспользование лесфонда</v>
          </cell>
          <cell r="F273" t="str">
            <v>Административные расходы. Прочее (не более 5% от Итого категории) - предприятия бизнес-направления</v>
          </cell>
        </row>
        <row r="274">
          <cell r="A274" t="str">
            <v>Прочие доходы и расходы. Штрафы, пени, неустойки. За неисполнение договорных обязательств</v>
          </cell>
          <cell r="F274" t="str">
            <v xml:space="preserve">Себестоимость товаров и услуг. Услуги предприятий бизнес-направления </v>
          </cell>
        </row>
        <row r="275">
          <cell r="A275" t="str">
            <v>Прочие доходы и расходы. Резерв по сомнительным долгам по внутригрупповым контрагентам</v>
          </cell>
          <cell r="F275" t="str">
            <v>Административные расходы. Прочее (не более 5% от Итого категории) - предприятия бизнес-направления</v>
          </cell>
        </row>
        <row r="276">
          <cell r="A276" t="str">
            <v>Прочие доходы и расходы. Прибыль от списания кредиторской задолженности</v>
          </cell>
          <cell r="F276" t="str">
            <v>Административные расходы. Расходы по содержанию помещений - предприятия бизнес-направления</v>
          </cell>
        </row>
        <row r="277">
          <cell r="A277" t="str">
            <v>Прочие доходы и расходы. Госпошлина и судебные издержки</v>
          </cell>
          <cell r="F277" t="str">
            <v>Административные расходы. Содержание автопарка (вкл. ГСМ, аренду и ремонт) - предприятия бизнес-направления</v>
          </cell>
        </row>
        <row r="278">
          <cell r="A278" t="str">
            <v>Прочие доходы и расходы. Сальдо доходов (расходов) от выбытия ТМЦ, неликвидов и т.п. Доходы от выбытия ТМЦ</v>
          </cell>
          <cell r="F278" t="str">
            <v>Административные расходы. Прочее (не более 5% от Итого категории) - предприятия бизнес-направления</v>
          </cell>
        </row>
        <row r="279">
          <cell r="A279" t="str">
            <v>Прочие доходы и расходы. Доходы/расходы по аренде (сублизингу) внутри Группы. Расходы по договорам аренды/сублизинга внутри Группы</v>
          </cell>
          <cell r="F279" t="str">
            <v xml:space="preserve">Себестоимость товаров и услуг. Услуги предприятий бизнес-направления </v>
          </cell>
        </row>
        <row r="280">
          <cell r="A280" t="str">
            <v>Прочие доходы и расходы. Сальдо доходов (расходов) по строительству лесовозных дорог внутри группы. Доходы по строительству ЛД внутри группы</v>
          </cell>
          <cell r="F280" t="str">
            <v>Административные расходы. Служба безопасности (охрана) - предприятия бизнес-направления</v>
          </cell>
        </row>
        <row r="281">
          <cell r="A281" t="str">
            <v>Прочие доходы и расходы. Сальдо доходов (расходов) по строительству лесовозных дорог внутри группы. Расходы по строительству ЛД внутри группы. ХХХ</v>
          </cell>
          <cell r="F281" t="str">
            <v>Себестоимость товаров и услуг. Расходы на охрану</v>
          </cell>
        </row>
        <row r="282">
          <cell r="A282" t="str">
            <v>Прочие доходы и расходы. Штрафы, пени, неустойки. Прочие</v>
          </cell>
          <cell r="F282" t="str">
            <v>Коммерческие расходы. Прочее (не более 5% от Итого категории) - предприятия бизнес-направления</v>
          </cell>
        </row>
        <row r="283">
          <cell r="A283" t="str">
            <v>Прочие доходы и расходы. Прочие доходы. ХХХ</v>
          </cell>
          <cell r="F283" t="str">
            <v xml:space="preserve">Себестоимость товаров и услуг. Услуги предприятий бизнес-направления </v>
          </cell>
        </row>
        <row r="284">
          <cell r="A284" t="str">
            <v>Постоянные и условно-постоянные расходы. ГСМ. Масла и смазки</v>
          </cell>
          <cell r="F284" t="str">
            <v>Административные расходы. Услуги связи - предприятия бизнес-направления</v>
          </cell>
        </row>
        <row r="285">
          <cell r="A285" t="str">
            <v>Постоянные и условно-постоянные расходы. ГСМ. Прочее. ХХХ</v>
          </cell>
          <cell r="F285" t="str">
            <v>Себестоимость товаров и услуг. Другие расходы включенные в себестоимость</v>
          </cell>
        </row>
        <row r="286">
          <cell r="A286" t="str">
            <v>Постоянные и условно-постоянные расходы. Э/энергия</v>
          </cell>
          <cell r="F286" t="str">
            <v>Административные расходы. Расходы по содержанию помещений - предприятия бизнес-направления</v>
          </cell>
        </row>
        <row r="287">
          <cell r="A287" t="str">
            <v>Краткосрочные обязательства. Кредиты и займы краткосрочные. Небанковские займы. Текущая деятельность. ВГО ЗАО "ИЛП", ООО "ЛПМ"</v>
          </cell>
          <cell r="F287" t="str">
            <v>Коммерческие расходы. Прочее (не более 5% от Итого категории) - предприятия бизнес-направления</v>
          </cell>
        </row>
        <row r="288">
          <cell r="A288" t="str">
            <v>Краткосрочные обязательства. Кредиты и займы краткосрочные. Векселя выданные. Инвестиционные проекты. ВГО внутри БЕ</v>
          </cell>
          <cell r="F288" t="str">
            <v>Прочие операционные доходы/расходы. Прочие доходы/расходы от предприятий бизнес-направления</v>
          </cell>
        </row>
        <row r="289">
          <cell r="A289" t="str">
            <v>Краткосрочные обязательства. Кредиты и займы краткосрочные. Векселя выданные. Инвестиционные проекты. ВГО с другими предприятиями Группы</v>
          </cell>
          <cell r="F289" t="str">
            <v>Прочие операционные доходы/расходы. Результат от реализации ОС и НМА предприятиям бизнес-направления</v>
          </cell>
        </row>
        <row r="290">
          <cell r="A290" t="str">
            <v>Краткосрочные обязательства. Кредиторская задолженность. Прочие кредиторы. ВГО с другими предприятиями Группы</v>
          </cell>
          <cell r="F290" t="str">
            <v>Прочие операционные доходы/расходы. Результат от реализации иного имущества (кроме ценных бумаг) предприятиям бизнес-направления</v>
          </cell>
        </row>
        <row r="291">
          <cell r="A291" t="str">
            <v>Краткосрочные обязательства. Кредиты и займы краткосрочные. Проценты. Приобретение ценных бумаг. ВГО внутри БЕ</v>
          </cell>
          <cell r="F291" t="str">
            <v>Прочие операционные доходы/расходы. Результат от реализации ценных бумаг предприятиям бизнес-направления</v>
          </cell>
        </row>
        <row r="292">
          <cell r="A292" t="str">
            <v>Краткосрочные обязательства. Кредиты и займы краткосрочные. Проценты. Инвестиционная деятельность. ВГО с другими предприятиями Группы</v>
          </cell>
          <cell r="F292" t="str">
            <v>Прочие операционные доходы/расходы. Прочие доходы/расходы от предприятий бизнес-направления</v>
          </cell>
        </row>
        <row r="293">
          <cell r="A293" t="str">
            <v>Краткосрочные обязательства. Кредиты и займы краткосрочные. Проценты. Инвестиционная деятельность. ВГО внутри БЕ</v>
          </cell>
          <cell r="F293" t="str">
            <v>Процентный доход от предприятий бизнес-направления</v>
          </cell>
        </row>
        <row r="294">
          <cell r="A294" t="str">
            <v>Краткосрочные обязательства. Кредиты и займы краткосрочные. Проценты. Приобретение ценных бумаг. ВГО ЗАО "ИЛП", ООО "ЛПМ"</v>
          </cell>
          <cell r="F294" t="str">
            <v>Процентный расход предприятиям бизнес-направления</v>
          </cell>
        </row>
        <row r="295">
          <cell r="A295" t="str">
            <v>Краткосрочные обязательства. Кредиты и займы краткосрочные. Проценты. Инвестиционная деятельность. ВГО ЗАО "ИЛП", ООО "ЛПМ"</v>
          </cell>
          <cell r="F295" t="str">
            <v>Процентный расход предприятиям бизнес-направления</v>
          </cell>
        </row>
        <row r="296">
          <cell r="A296" t="str">
            <v>Платежи по текущим операциям. Расходы на ремонт. Материалы и запчасти для ремонта оборудования. ВГО ЗАО "ИЛП", ООО "ЛПМ"</v>
          </cell>
          <cell r="F296" t="str">
            <v>Процентный расход предприятиям бизнес-направления</v>
          </cell>
        </row>
        <row r="297">
          <cell r="A297" t="str">
            <v>Платежи по текущим операциям. Расходы на ремонт. Материалы и запчасти для ремонта оборудования. ВГО внутри БЕ</v>
          </cell>
          <cell r="F297" t="str">
            <v>Процентный расход предприятиям бизнес-направления</v>
          </cell>
        </row>
        <row r="298">
          <cell r="A298" t="str">
            <v>Оборотные активы. Краткосрочные финансовые вложения. Краткосрочные финансовые вложения. ВГО внутри БЕ</v>
          </cell>
          <cell r="F298" t="str">
            <v>Прочие долгосрочные обязательства. Задолженность перед предприятиями бизнес-направления</v>
          </cell>
        </row>
        <row r="299">
          <cell r="A299" t="str">
            <v>Внеоборотные активы. Долгосрочные финансовые вложения. Долгосрочные финансовые вложения. ВГО ЗАО "ИЛП", ООО "ЛПМ"</v>
          </cell>
          <cell r="F299" t="str">
            <v xml:space="preserve">Отложенные доходы по безвозмездно полученным ценностям </v>
          </cell>
        </row>
        <row r="300">
          <cell r="A300" t="str">
            <v>Внеоборотные активы. Долгосрочные финансовые вложения. Долгосрочные финансовые вложения. ВГО внутри БЕ</v>
          </cell>
          <cell r="F300" t="str">
            <v>Прочие операционные доходы/расходы. Прочие доходы/расходы от внешних предприятий</v>
          </cell>
        </row>
        <row r="301">
          <cell r="A301" t="str">
            <v>Внеоборотные активы. Долгосрочные финансовые вложения. Долгосрочные финансовые вложения. ВГО с другими предприятиями Группы</v>
          </cell>
          <cell r="F301" t="str">
            <v>Прочие операционные доходы/расходы. Прочие доходы/расходы от предприятий бизнес-направления</v>
          </cell>
        </row>
        <row r="302">
          <cell r="A302" t="str">
            <v>Внеоборотные активы. Долгосрочные финансовые вложения. Резерв под обесценение долгосрочных финансовых вложений</v>
          </cell>
          <cell r="F302" t="str">
            <v>Реализация товаров, работ и услуг предприятиям бизнес-направления</v>
          </cell>
        </row>
        <row r="303">
          <cell r="A303" t="str">
            <v>Краткосрочные обязательства. Кредиторская задолженность. Поставщики и подрядчики. Операционная деятельность. ВГО ЗАО "ИЛП", ООО "ЛПМ"</v>
          </cell>
          <cell r="F303" t="str">
            <v>Прочие операционные доходы/расходы. Прочие доходы/расходы от предприятий бизнес-направления</v>
          </cell>
        </row>
        <row r="304">
          <cell r="A304" t="str">
            <v>Краткосрочные обязательства. Кредиторская задолженность. Поставщики и подрядчики. Операционная деятельность. ВГО внутри БЕ</v>
          </cell>
          <cell r="F304" t="str">
            <v xml:space="preserve">Себестоимость товаров и услуг. Услуги предприятий бизнес-направления </v>
          </cell>
        </row>
        <row r="305">
          <cell r="A305" t="str">
            <v>Краткосрочные обязательства. Кредиторская задолженность. Поставщики и подрядчики. Операционная деятельность. ВГО с другими предприятиями Группы</v>
          </cell>
          <cell r="F305" t="str">
            <v>Прочие операционные доходы/расходы. Прочие доходы/расходы от предприятий бизнес-направления</v>
          </cell>
        </row>
        <row r="306">
          <cell r="A306" t="str">
            <v>Краткосрочные обязательства. Кредиторская задолженность. Поставщики и подрядчики. Инвестиционная деятельность. ВГО ЗАО "ИЛП", ООО "ЛПМ"</v>
          </cell>
          <cell r="F306" t="str">
            <v>Административные расходы. Аренда офисных помещений - предприятия бизнес-направления</v>
          </cell>
        </row>
        <row r="307">
          <cell r="A307" t="str">
            <v>Краткосрочные обязательства. Кредиторская задолженность. Поставщики и подрядчики. Инвестиционная деятельность. ВГО внутри БЕ</v>
          </cell>
          <cell r="F307" t="str">
            <v>Административные расходы. Аренда прочая - предприятия бизнес-направления</v>
          </cell>
        </row>
        <row r="308">
          <cell r="A308" t="str">
            <v>Оборотные активы. Дебиторская задолженность. Прочие дебиторы. ВГО внутри БЕ</v>
          </cell>
          <cell r="F308" t="str">
            <v>Коммерческие расходы. Прочее (не более 5% от Итого категории) - предприятия бизнес-направления</v>
          </cell>
        </row>
        <row r="309">
          <cell r="A309" t="str">
            <v>Оборотные активы. Краткосрочные финансовые вложения. Краткосрочные финансовые вложения. ВГО ЗАО "ИЛП", ООО "ЛПМ"</v>
          </cell>
          <cell r="F309" t="str">
            <v>Административные расходы. Содержание автопарка (вкл. ГСМ, аренду и ремонт) - предприятия бизнес-направления</v>
          </cell>
        </row>
        <row r="310">
          <cell r="A310" t="str">
            <v>Краткосрочные обязательства. Кредиторская задолженность. Авансы полученные. ВГО с другими предприятиями Группы</v>
          </cell>
          <cell r="F310" t="str">
            <v>Прочие операционные доходы/расходы. Прочие доходы/расходы от предприятий бизнес-направления</v>
          </cell>
        </row>
        <row r="311">
          <cell r="A311" t="str">
            <v>Краткосрочные обязательства. Кредиторская задолженность. Лизинг</v>
          </cell>
          <cell r="F311" t="str">
            <v>Прочие операционные доходы/расходы. Прочие доходы/расходы от предприятий бизнес-направления</v>
          </cell>
        </row>
        <row r="312">
          <cell r="A312" t="str">
            <v>Оборотные активы. Дебиторская задолженность. Авансы выданные поставщикам, подрядчикам. Инвестиционная деятельность. ВГО внутри БЕ</v>
          </cell>
          <cell r="F312" t="str">
            <v>Прочие операционные доходы/расходы. Прочие доходы/расходы от предприятий бизнес-направления</v>
          </cell>
        </row>
        <row r="313">
          <cell r="A313" t="str">
            <v>Оборотные активы. Дебиторская задолженность. Авансы выданные поставщикам, подрядчикам. Инвестиционная деятельность. ВГО с другими предприятиями Группы</v>
          </cell>
          <cell r="F313" t="str">
            <v>Прочие операционные доходы/расходы. Прочие доходы/расходы от предприятий бизнес-направления</v>
          </cell>
        </row>
        <row r="314">
          <cell r="A314" t="str">
            <v>Оборотные активы. Дебиторская задолженность. Задолженность участников (учредителей) по взносам в уставный капитал</v>
          </cell>
          <cell r="F314" t="str">
            <v xml:space="preserve">Себестоимость товаров и услуг. Услуги предприятий бизнес-направления </v>
          </cell>
        </row>
        <row r="315">
          <cell r="A315" t="str">
            <v>Оборотные активы. Дебиторская задолженность. Прочие дебиторы. ВГО ЗАО "ИЛП", ООО "ЛПМ"</v>
          </cell>
          <cell r="F315" t="str">
            <v>Себестоимость товаров и услуг. Другие расходы включенные в себестоимость</v>
          </cell>
        </row>
        <row r="316">
          <cell r="A316" t="str">
            <v>Оборотные активы. Дебиторская задолженность. Проценты по выданным займам</v>
          </cell>
          <cell r="F316" t="str">
            <v>Административные расходы. Прочее (не более 5% от Итого категории) - предприятия бизнес-направления</v>
          </cell>
        </row>
        <row r="317">
          <cell r="A317" t="str">
            <v>Оборотные активы. Дебиторская задолженность. Резерв по сомнительным долгам</v>
          </cell>
          <cell r="F317" t="str">
            <v>Прочие операционные доходы/расходы. Прочие доходы/расходы от предприятий бизнес-направления</v>
          </cell>
        </row>
        <row r="318">
          <cell r="A318" t="str">
            <v>Оборотные активы. Краткосрочные финансовые вложения. Резерв под обесценение краткосрочных финансовых вложений</v>
          </cell>
          <cell r="F318" t="str">
            <v>Прочие операционные доходы/расходы. Прочие доходы/расходы от предприятий бизнес-направления</v>
          </cell>
        </row>
        <row r="319">
          <cell r="A319" t="str">
            <v>Внеоборотные активы. Незавершенное строительство</v>
          </cell>
          <cell r="F319" t="str">
            <v>Административные и коммерческие расходы. Резерв по дебиторской задолженности</v>
          </cell>
        </row>
        <row r="320">
          <cell r="A320" t="str">
            <v>Краткосрочные обязательства. Кредиторская задолженность. Поставщики и подрядчики. Инвестиционная деятельность. ВГО с другими предприятиями Группы</v>
          </cell>
          <cell r="F320" t="str">
            <v>Прочие операционные доходы/расходы. Результат от реализации иного имущества (кроме ценных бумаг) предприятиям бизнес-направления</v>
          </cell>
        </row>
        <row r="321">
          <cell r="A321" t="str">
            <v>Краткосрочные обязательства. Кредиторская задолженность. Авансы полученные. ВГО ЗАО "ИЛП", ООО "ЛПМ"</v>
          </cell>
          <cell r="F321" t="str">
            <v>Прочие операционные доходы/расходы. Результат от реализации иного имущества (кроме ценных бумаг) предприятиям бизнес-направления</v>
          </cell>
        </row>
        <row r="322">
          <cell r="A322" t="str">
            <v>Краткосрочные обязательства. Кредиторская задолженность. Авансы полученные. ВГО внутри БЕ</v>
          </cell>
          <cell r="F322" t="str">
            <v>Реализация товаров, работ и услуг предприятиям бизнес-направления</v>
          </cell>
        </row>
        <row r="323">
          <cell r="A323" t="str">
            <v>Оборотные активы. Дебиторская задолженность. Прочие дебиторы. ВГО с другими предприятиями Группы</v>
          </cell>
          <cell r="F323" t="str">
            <v>Себестоимость товаров и услуг. Другие расходы включенные в себестоимость</v>
          </cell>
        </row>
        <row r="324">
          <cell r="A324" t="str">
            <v>Краткосрочные обязательства. Кредиты и займы краткосрочные. Векселя выданные. Текущая деятельность. ВГО внутри БЕ</v>
          </cell>
          <cell r="F324" t="str">
            <v>Себестоимость товаров и услуг. Другие расходы включенные в себестоимость</v>
          </cell>
        </row>
        <row r="325">
          <cell r="A325" t="str">
            <v>Краткосрочные обязательства. Кредиты и займы краткосрочные. Векселя выданные. Текущая деятельность. ВГО ЗАО "ИЛП", ООО "ЛПМ"</v>
          </cell>
          <cell r="F325" t="str">
            <v>Административные и коммерческие расходы. Резерв по дебиторской задолженности</v>
          </cell>
        </row>
        <row r="326">
          <cell r="A326" t="str">
            <v>Краткосрочные обязательства. Кредиты и займы краткосрочные. Векселя выданные. Текущая деятельность. ВГО с другими предприятиями Группы</v>
          </cell>
          <cell r="F326" t="str">
            <v>Административные и коммерческие расходы. Штрафы, пени</v>
          </cell>
        </row>
        <row r="327">
          <cell r="A327" t="str">
            <v>Краткосрочные обязательства. Кредиты и займы краткосрочные. Векселя выданные. Инвестиционные проекты. ВГО ЗАО "ИЛП", ООО "ЛПМ"</v>
          </cell>
          <cell r="F327" t="str">
            <v>Административные и коммерческие расходы. Штрафы, пени</v>
          </cell>
        </row>
        <row r="328">
          <cell r="A328" t="str">
            <v>Расходы по доставке готовой продукции (транспортные расходы). Основная продукция. Услуги автотранспорта</v>
          </cell>
          <cell r="F328" t="str">
            <v>Административные и коммерческие расходы. Штрафы, пени</v>
          </cell>
        </row>
        <row r="329">
          <cell r="A329" t="str">
            <v>Расходы по доставке готовой продукции (транспортные расходы). Основная продукция. Транспортно-экспедиторские услуги</v>
          </cell>
          <cell r="F329" t="str">
            <v>Прочие операционные доходы/расходы. Прочие доходы/расходы от предприятий бизнес-направления</v>
          </cell>
        </row>
        <row r="330">
          <cell r="A330" t="str">
            <v>Расходы по доставке готовой продукции (транспортные расходы). Товары для перепродажи. Железнодорожный тариф</v>
          </cell>
          <cell r="F330" t="str">
            <v>Коммерческие расходы. Прочее (не более 5% от Итого категории) - предприятия бизнес-направления</v>
          </cell>
        </row>
        <row r="331">
          <cell r="A331" t="str">
            <v>Расходы по доставке готовой продукции (транспортные расходы). Товары для перепродажи. Водный фрахт</v>
          </cell>
          <cell r="F331" t="str">
            <v>Коммерческие расходы. Прочее (не более 5% от Итого категории) - предприятия бизнес-направления</v>
          </cell>
        </row>
        <row r="332">
          <cell r="A332" t="str">
            <v>Расходы по доставке готовой продукции (транспортные расходы). Основная продукция. Расходы по доставке тепловой энергии</v>
          </cell>
          <cell r="F332" t="str">
            <v>Коммерческие расходы. Прочее (не более 5% от Итого категории) - предприятия бизнес-направления</v>
          </cell>
        </row>
        <row r="333">
          <cell r="A333" t="str">
            <v>Расходы по доставке готовой продукции (транспортные расходы). Прочая реализация. Услуги автотранспорта</v>
          </cell>
          <cell r="F333" t="str">
            <v>Коммерческие расходы. Прочее (не более 5% от Итого категории) - предприятия бизнес-направления</v>
          </cell>
        </row>
        <row r="334">
          <cell r="A334" t="str">
            <v>Расходы по доставке готовой продукции (транспортные расходы). Прочая реализация. Транспортно-экспедиторские услуги</v>
          </cell>
          <cell r="F334" t="str">
            <v>Коммерческие расходы. Прочее (не более 5% от Итого категории) - предприятия бизнес-направления</v>
          </cell>
        </row>
        <row r="335">
          <cell r="A335" t="str">
            <v>Переменные и условно-переменные расходы. Древесное сырье</v>
          </cell>
          <cell r="F335" t="str">
            <v>Коммерческие расходы. Прочее (не более 5% от Итого категории) - предприятия бизнес-направления</v>
          </cell>
        </row>
        <row r="336">
          <cell r="A336" t="str">
            <v>Стоимость товаров для перепродажи</v>
          </cell>
          <cell r="F336" t="str">
            <v>Коммерческие расходы. Прочее (не более 5% от Итого категории) - предприятия бизнес-направления</v>
          </cell>
        </row>
        <row r="337">
          <cell r="A337" t="str">
            <v>Расходы по доставке готовой продукции (транспортные расходы). Прочая реализация. Расходы по доставке тепловой энергии</v>
          </cell>
          <cell r="F337" t="str">
            <v>Коммерческие расходы. Прочее (не более 5% от Итого категории) - предприятия бизнес-направления</v>
          </cell>
        </row>
        <row r="338">
          <cell r="A338" t="str">
            <v>Расходы по доставке готовой продукции (транспортные расходы). Товары для перепродажи. Услуги автотранспорта</v>
          </cell>
          <cell r="F338" t="str">
            <v>Коммерческие расходы. Прочее (не более 5% от Итого категории) - предприятия бизнес-направления</v>
          </cell>
        </row>
        <row r="339">
          <cell r="A339" t="str">
            <v>Расходы по доставке готовой продукции (транспортные расходы). Товары для перепродажи. Транспортно-экспедиторские услуги</v>
          </cell>
          <cell r="F339" t="str">
            <v>Коммерческие расходы. Прочее (не более 5% от Итого категории) - предприятия бизнес-направления</v>
          </cell>
        </row>
        <row r="340">
          <cell r="A340" t="str">
            <v>Расходы по доставке готовой продукции (транспортные расходы). Прочая реализация. Железнодорожный тариф</v>
          </cell>
          <cell r="F340" t="str">
            <v>Коммерческие расходы. Прочее (не более 5% от Итого категории) - предприятия бизнес-направления</v>
          </cell>
        </row>
        <row r="341">
          <cell r="A341" t="str">
            <v>Расходы по доставке готовой продукции (транспортные расходы). Прочая реализация. Водный фрахт</v>
          </cell>
          <cell r="F341" t="str">
            <v>Коммерческие расходы. Прочее (не более 5% от Итого категории) - предприятия бизнес-направления</v>
          </cell>
        </row>
        <row r="342">
          <cell r="A342" t="str">
            <v>Расходы по доставке готовой продукции (транспортные расходы). Товары для перепродажи. Расходы по доставке тепловой энергии</v>
          </cell>
          <cell r="F342" t="str">
            <v>Коммерческие расходы. Прочее (не более 5% от Итого категории) - предприятия бизнес-направления</v>
          </cell>
        </row>
        <row r="343">
          <cell r="A343" t="str">
            <v>Краткосрочные обязательства. Кредиты и займы краткосрочные. Векселя выданные. Приобретение ценных бумаг. ВГО ЗАО "ИЛП", ООО "ЛПМ"</v>
          </cell>
          <cell r="F343" t="str">
            <v>Коммерческие расходы. Прочее (не более 5% от Итого категории) - предприятия бизнес-направления</v>
          </cell>
        </row>
        <row r="344">
          <cell r="A344" t="str">
            <v>Краткосрочные обязательства. Кредиты и займы краткосрочные. Небанковские займы. Текущая деятельность. ВГО с другими предприятиями Группы</v>
          </cell>
          <cell r="F344" t="str">
            <v>Коммерческие расходы. Прочее (не более 5% от Итого категории) - предприятия бизнес-направления</v>
          </cell>
        </row>
        <row r="345">
          <cell r="A345" t="str">
            <v>Краткосрочные обязательства. Кредиты и займы краткосрочные. Небанковские займы. Текущая деятельность. ВГО внутри БЕ</v>
          </cell>
          <cell r="F345" t="str">
            <v>Прочие операционные доходы/расходы. Прочие доходы/расходы от предприятий бизнес-направления</v>
          </cell>
        </row>
        <row r="346">
          <cell r="A346" t="str">
            <v>Краткосрочные обязательства. Кредиторская задолженность. Прочие кредиторы. ВГО ЗАО "ИЛП", ООО "ЛПМ"</v>
          </cell>
          <cell r="F346" t="str">
            <v>Прочие операционные доходы/расходы. Прочие доходы/расходы от предприятий бизнес-направления</v>
          </cell>
        </row>
        <row r="347">
          <cell r="A347" t="str">
            <v>Краткосрочные обязательства. Кредиторская задолженность. Прочие кредиторы. ВГО внутри БЕ</v>
          </cell>
          <cell r="F347" t="str">
            <v>Прочие операционные доходы/расходы. Прочие доходы/расходы от предприятий бизнес-направления</v>
          </cell>
        </row>
        <row r="348">
          <cell r="A348" t="str">
            <v>Краткосрочные обязательства. Кредиты и займы краткосрочные. Небанковские займы. Приобретение ценных бумаг. ВГО с другими предприятиями Группы</v>
          </cell>
          <cell r="F348" t="str">
            <v>Административные и коммерческие расходы. Резерв по инвестициям</v>
          </cell>
        </row>
        <row r="349">
          <cell r="A349" t="str">
            <v>Переменные и условно-переменные расходы. Бумага</v>
          </cell>
          <cell r="F349" t="str">
            <v>Административные и коммерческие расходы. Резерв по другим активам</v>
          </cell>
        </row>
        <row r="350">
          <cell r="A350" t="str">
            <v>Платежи по текущим операциям. Расходы на ремонт. Материалы и запчасти для ремонта транспортных средств. ВГО с прочими предприятиями Группы</v>
          </cell>
          <cell r="F350" t="str">
            <v>Административные и коммерческие расходы. Штрафы, пени</v>
          </cell>
        </row>
        <row r="351">
          <cell r="A351" t="str">
            <v>Платежи по текущим операциям. Расходы на ремонт. Ремонтные работы: оборудование. ВГО ЗАО "ИЛП", ООО "ЛПМ"</v>
          </cell>
          <cell r="F351" t="str">
            <v>Себестоимость товаров и услуг. Другие расходы включенные в себестоимость</v>
          </cell>
        </row>
        <row r="352">
          <cell r="A352" t="str">
            <v>Платежи по текущим операциям. Расходы на ремонт. Ремонтные работы: оборудование. ВГО внутри БЕ</v>
          </cell>
        </row>
        <row r="353">
          <cell r="A353" t="str">
            <v>Платежи по текущим операциям. Расходы на ремонт. Ремонтные работы: оборудование. ВГО с прочими предприятиями Группы</v>
          </cell>
        </row>
        <row r="354">
          <cell r="A354" t="str">
            <v>Платежи по текущим операциям. Расходы на ремонт. Ремонтные работы: здания и сооружения. ВГО ЗАО "ИЛП", ООО "ЛПМ"</v>
          </cell>
        </row>
        <row r="355">
          <cell r="A355" t="str">
            <v>Платежи по текущим операциям. Расходы на ремонт. Ремонтные работы: здания и сооружения. ВГО внутри БЕ</v>
          </cell>
        </row>
        <row r="356">
          <cell r="A356" t="str">
            <v>Платежи по текущим операциям. Расходы на ремонт. Ремонтные работы: здания и сооружения. ВГО с прочими предприятиями Группы</v>
          </cell>
        </row>
        <row r="357">
          <cell r="A357" t="str">
            <v>Платежи по текущим операциям. Расходы на ремонт. Ремонтные работы: транспортные средства. ВГО ЗАО "ИЛП", ООО "ЛПМ"</v>
          </cell>
        </row>
        <row r="358">
          <cell r="A358" t="str">
            <v>Платежи по текущим операциям. Расходы на ремонт. Ремонтные работы: транспортные средства. ВГО внутри БЕ</v>
          </cell>
        </row>
        <row r="359">
          <cell r="A359" t="str">
            <v>Платежи по текущим операциям. Расходы на ремонт. Ремонтные работы: транспортные средства. ВГО с прочими предприятиями Группы</v>
          </cell>
        </row>
        <row r="360">
          <cell r="A360" t="str">
            <v>Платежи по текущим операциям. Расходы на ремонт. Прочие расходы на ремонт. ВГО ЗАО "ИЛП", ООО "ЛПМ"</v>
          </cell>
        </row>
        <row r="361">
          <cell r="A361" t="str">
            <v>Платежи по текущим операциям. Расходы на ремонт. Прочие расходы на ремонт. ВГО внутри БЕ</v>
          </cell>
        </row>
        <row r="362">
          <cell r="A362" t="str">
            <v>Платежи по текущим операциям. Расходы на ремонт. Прочие расходы на ремонт. ВГО с прочими предприятиями Группы</v>
          </cell>
        </row>
        <row r="363">
          <cell r="A363" t="str">
            <v>Платежи по текущим операциям. Расходы на ремонт. Расходы на капитальный ремонт и иные аналогичные затраты. ВГО ЗАО "ИЛП", ООО "ЛПМ"</v>
          </cell>
        </row>
        <row r="364">
          <cell r="A364" t="str">
            <v>Платежи по текущим операциям. Расходы на ремонт. Расходы на капитальный ремонт и иные аналогичные затраты. ВГО внутри БЕ</v>
          </cell>
        </row>
        <row r="365">
          <cell r="A365" t="str">
            <v>Платежи по текущим операциям. Расходы на ремонт. Расходы на капитальный ремонт и иные аналогичные затраты. ВГО с прочими предприятиями Группы</v>
          </cell>
        </row>
        <row r="366">
          <cell r="A366" t="str">
            <v>Платежи по текущим операциям. Вспомогательные материалы и запчасти. Материалы для упаковки. ВГО ЗАО "ИЛП", ООО "ЛПМ"</v>
          </cell>
        </row>
        <row r="367">
          <cell r="A367" t="str">
            <v>Платежи по текущим операциям. Вспомогательные материалы и запчасти. Материалы для упаковки. ВГО внутри БЕ</v>
          </cell>
        </row>
        <row r="368">
          <cell r="A368" t="str">
            <v>Платежи по текущим операциям. Вспомогательные материалы и запчасти. Материалы для упаковки. ВГО с прочими предприятиями Группы</v>
          </cell>
        </row>
        <row r="369">
          <cell r="A369" t="str">
            <v>Платежи по текущим операциям. Вспомогательные материалы и запчасти. Прочие вспомогательные материалы и запчасти. ВГО ЗАО "ИЛП", ООО "ЛПМ"</v>
          </cell>
        </row>
        <row r="370">
          <cell r="A370" t="str">
            <v>Платежи по текущим операциям. Вспомогательные материалы и запчасти. Прочие вспомогательные материалы и запчасти. ВГО внутри БЕ</v>
          </cell>
        </row>
        <row r="371">
          <cell r="A371" t="str">
            <v>Платежи по текущим операциям. Вспомогательные материалы и запчасти. Прочие вспомогательные материалы и запчасти. ВГО с прочими предприятиями Группы</v>
          </cell>
        </row>
        <row r="372">
          <cell r="A372" t="str">
            <v>Платежи по текущим операциям. Одежда буммашин. ВГО ЗАО "ИЛП", ООО "ЛПМ"</v>
          </cell>
        </row>
        <row r="373">
          <cell r="A373" t="str">
            <v>Платежи по текущим операциям. Одежда буммашин. ВГО внутри БЕ</v>
          </cell>
        </row>
        <row r="374">
          <cell r="A374" t="str">
            <v>Платежи по текущим операциям. Одежда буммашин. ВГО с прочими предприятиями Группы</v>
          </cell>
        </row>
        <row r="375">
          <cell r="A375" t="str">
            <v>Платежи по текущим операциям. Услуги сторонних и подрядных организаций. Услуги по заготовке. ВГО ЗАО "ИЛП", ООО "ЛПМ"</v>
          </cell>
        </row>
        <row r="376">
          <cell r="A376" t="str">
            <v>Платежи по текущим операциям. Услуги сторонних и подрядных организаций. Услуги по заготовке. ВГО внутри БЕ</v>
          </cell>
        </row>
        <row r="377">
          <cell r="A377" t="str">
            <v>Платежи по текущим операциям. Услуги сторонних и подрядных организаций. Услуги по заготовке. ВГО с прочими предприятиями Группы</v>
          </cell>
        </row>
        <row r="378">
          <cell r="A378" t="str">
            <v>Платежи по текущим операциям. Услуги сторонних и подрядных организаций. Услуги по вывозке. ВГО ЗАО "ИЛП", ООО "ЛПМ"</v>
          </cell>
        </row>
        <row r="379">
          <cell r="A379" t="str">
            <v>Платежи по текущим операциям. Услуги сторонних и подрядных организаций. Услуги по вывозке. ВГО внутри БЕ</v>
          </cell>
        </row>
        <row r="380">
          <cell r="A380" t="str">
            <v>Платежи по текущим операциям. Услуги сторонних и подрядных организаций. Услуги по вывозке. ВГО с прочими предприятиями Группы</v>
          </cell>
        </row>
        <row r="381">
          <cell r="A381" t="str">
            <v>Платежи по текущим операциям. Услуги сторонних и подрядных организаций. Сортировка, укладка, окорка ДС и др. ВГО ЗАО "ИЛП", ООО "ЛПМ"</v>
          </cell>
        </row>
        <row r="382">
          <cell r="A382" t="str">
            <v>Платежи по текущим операциям. Услуги сторонних и подрядных организаций. Сортировка, укладка, окорка ДС и др. ВГО внутри БЕ</v>
          </cell>
        </row>
        <row r="383">
          <cell r="A383" t="str">
            <v>Платежи по текущим операциям. Услуги сторонних и подрядных организаций. Сортировка, укладка, окорка ДС и др. ВГО с прочими предприятиями Группы</v>
          </cell>
        </row>
        <row r="384">
          <cell r="A384" t="str">
            <v>Платежи по текущим операциям. Услуги сторонних и подрядных организаций. Доокорка, строжка, сортировка, укладка ГП. ВГО ЗАО "ИЛП", ООО "ЛПМ"</v>
          </cell>
        </row>
        <row r="385">
          <cell r="A385" t="str">
            <v>Платежи по текущим операциям. Услуги сторонних и подрядных организаций. Доокорка, строжка, сортировка, укладка ГП. ВГО внутри БЕ</v>
          </cell>
        </row>
        <row r="386">
          <cell r="A386" t="str">
            <v>Платежи по текущим операциям. Услуги сторонних и подрядных организаций. Доокорка, строжка, сортировка, укладка ГП. ВГО с прочими предприятиями Группы</v>
          </cell>
        </row>
        <row r="387">
          <cell r="A387" t="str">
            <v>Платежи по текущим операциям. Услуги сторонних и подрядных организаций. Услуги по содержанию  основных средств. ВГО ЗАО "ИЛП", ООО "ЛПМ"</v>
          </cell>
        </row>
        <row r="388">
          <cell r="A388" t="str">
            <v>Платежи по текущим операциям. Услуги сторонних и подрядных организаций. Услуги по содержанию  основных средств. ВГО внутри БЕ</v>
          </cell>
        </row>
        <row r="389">
          <cell r="A389" t="str">
            <v>Платежи по текущим операциям. Услуги сторонних и подрядных организаций. Услуги по содержанию  основных средств. ВГО с прочими предприятиями Группы</v>
          </cell>
        </row>
        <row r="390">
          <cell r="A390" t="str">
            <v>Платежи по текущим операциям. Услуги сторонних и подрядных организаций. Коммунальные услуги. ВГО ЗАО "ИЛП", ООО "ЛПМ"</v>
          </cell>
        </row>
        <row r="391">
          <cell r="A391" t="str">
            <v>Платежи по текущим операциям. Услуги сторонних и подрядных организаций. Коммунальные услуги. ВГО внутри БЕ</v>
          </cell>
        </row>
        <row r="392">
          <cell r="A392" t="str">
            <v>Платежи по текущим операциям. Услуги сторонних и подрядных организаций. Коммунальные услуги. ВГО с прочими предприятиями Группы</v>
          </cell>
        </row>
        <row r="393">
          <cell r="A393" t="str">
            <v>Платежи по текущим операциям. Услуги сторонних и подрядных организаций. Консалтинговые и юридические услуги. ВГО ЗАО "ИЛП", ООО "ЛПМ"</v>
          </cell>
        </row>
        <row r="394">
          <cell r="A394" t="str">
            <v>Платежи по текущим операциям. Услуги сторонних и подрядных организаций. Консалтинговые и юридические услуги. ВГО внутри БЕ</v>
          </cell>
        </row>
        <row r="395">
          <cell r="A395" t="str">
            <v>Платежи по текущим операциям. Услуги сторонних и подрядных организаций. Консалтинговые и юридические услуги. ВГО с прочими предприятиями Группы</v>
          </cell>
        </row>
        <row r="396">
          <cell r="A396" t="str">
            <v>Платежи по текущим операциям. Услуги сторонних и подрядных организаций. Аудиторские услуги. ВГО ЗАО "ИЛП", ООО "ЛПМ"</v>
          </cell>
        </row>
        <row r="397">
          <cell r="A397" t="str">
            <v>Платежи по текущим операциям. Услуги сторонних и подрядных организаций. Аудиторские услуги. ВГО внутри БЕ</v>
          </cell>
        </row>
        <row r="398">
          <cell r="A398" t="str">
            <v>Платежи по текущим операциям. Услуги сторонних и подрядных организаций. Аудиторские услуги. ВГО с прочими предприятиями Группы</v>
          </cell>
        </row>
        <row r="399">
          <cell r="A399" t="str">
            <v>Платежи по текущим операциям. Услуги сторонних и подрядных организаций. Услуги пожарной и сторожевой охраны. ВГО ЗАО "ИЛП", ООО "ЛПМ"</v>
          </cell>
        </row>
        <row r="400">
          <cell r="A400" t="str">
            <v>Платежи по текущим операциям. Услуги сторонних и подрядных организаций. Услуги пожарной и сторожевой охраны. ВГО внутри БЕ</v>
          </cell>
        </row>
        <row r="401">
          <cell r="A401" t="str">
            <v>Платежи по текущим операциям. Услуги сторонних и подрядных организаций. Услуги пожарной и сторожевой охраны. ВГО с прочими предприятиями Группы</v>
          </cell>
        </row>
        <row r="402">
          <cell r="A402" t="str">
            <v>Платежи по текущим операциям. Услуги ЛП Менеджмент</v>
          </cell>
        </row>
        <row r="403">
          <cell r="A403" t="str">
            <v>Платежи по текущим операциям. Услуги связи</v>
          </cell>
        </row>
        <row r="404">
          <cell r="A404" t="str">
            <v>Платежи по текущим операциям. Услуги лесоуправлению. ВГО ЗАО "ИЛП", ООО "ЛПМ"</v>
          </cell>
        </row>
        <row r="405">
          <cell r="A405" t="str">
            <v>Платежи по текущим операциям. Услуги лесоуправлению. ВГО внутри БЕ</v>
          </cell>
        </row>
        <row r="406">
          <cell r="A406" t="str">
            <v>Платежи по текущим операциям. Услуги лесоуправлению. ВГО с прочими предприятиями Группы</v>
          </cell>
        </row>
        <row r="407">
          <cell r="A407" t="str">
            <v>Платежи по текущим операциям. Прочие услуги. ВГО ЗАО "ИЛП", ООО "ЛПМ"</v>
          </cell>
        </row>
        <row r="408">
          <cell r="A408" t="str">
            <v>Платежи по текущим операциям. Прочие услуги. ВГО внутри БЕ</v>
          </cell>
        </row>
        <row r="409">
          <cell r="A409" t="str">
            <v>Платежи по текущим операциям. Прочие услуги. ВГО с прочими предприятиями Группы</v>
          </cell>
        </row>
        <row r="410">
          <cell r="A410" t="str">
            <v>Платежи по текущим операциям. Расходы по аренде. расходы по аренде зданий и объектов пром. и админ. характера</v>
          </cell>
        </row>
        <row r="411">
          <cell r="A411" t="str">
            <v xml:space="preserve">Платежи по текущим операциям. Расходы по аренде. расходы по договорам аренды вне Группы </v>
          </cell>
        </row>
        <row r="412">
          <cell r="A412" t="str">
            <v xml:space="preserve">Платежи по текущим операциям. Расходы по аренде. расходы по договорам аренды/сублизинга внутри Группы </v>
          </cell>
        </row>
        <row r="413">
          <cell r="A413" t="str">
            <v>Платежи по текущим операциям. Расходы по аренде. Расходы по содержанию объектов, которые сдаются в аренду внутри Группы (от арендодателя)</v>
          </cell>
        </row>
        <row r="414">
          <cell r="A414" t="str">
            <v>Платежи по текущим операциям. Содержание лесфонда. ВГО ЗАО "ИЛП", ООО "ЛПМ"</v>
          </cell>
        </row>
        <row r="415">
          <cell r="A415" t="str">
            <v>Платежи по текущим операциям. Содержание лесфонда. ВГО внутри БЕ</v>
          </cell>
        </row>
        <row r="416">
          <cell r="A416" t="str">
            <v>Платежи по текущим операциям. Содержание лесфонда. ВГО с прочими предприятиями Группы</v>
          </cell>
        </row>
        <row r="417">
          <cell r="A417" t="str">
            <v>Платежи по текущим операциям. Расходы по охране труда и технике безопасности. ВГО ЗАО "ИЛП", ООО "ЛПМ"</v>
          </cell>
        </row>
        <row r="418">
          <cell r="A418" t="str">
            <v>Платежи по текущим операциям. Расходы по охране труда и технике безопасности. ВГО внутри БЕ</v>
          </cell>
        </row>
        <row r="419">
          <cell r="A419" t="str">
            <v>Платежи по текущим операциям. Расходы по охране труда и технике безопасности. ВГО с прочими предприятиями Группы</v>
          </cell>
        </row>
        <row r="420">
          <cell r="A420" t="str">
            <v>Платежи по текущим операциям. Командировочные расходы</v>
          </cell>
        </row>
        <row r="421">
          <cell r="A421" t="str">
            <v>Платежи по текущим операциям. Представительские расходы</v>
          </cell>
        </row>
        <row r="422">
          <cell r="A422" t="str">
            <v>Платежи по текущим операциям. Программное обеспечение</v>
          </cell>
        </row>
        <row r="423">
          <cell r="A423" t="str">
            <v>Платежи по текущим операциям. Транспорт (включая возмещаемый). ВГО ЗАО "ИЛП", ООО "ЛПМ"</v>
          </cell>
        </row>
        <row r="424">
          <cell r="A424" t="str">
            <v>Платежи по текущим операциям. Транспорт (включая возмещаемый). ВГО внутри БЕ</v>
          </cell>
        </row>
        <row r="425">
          <cell r="A425" t="str">
            <v>Платежи по текущим операциям. Транспорт (включая возмещаемый). ВГО с прочими предприятиями Группы</v>
          </cell>
        </row>
        <row r="426">
          <cell r="A426" t="str">
            <v>Покупка активов, предназначенных для продажи или сдачи в аренду. ВГО ЗАО "ИЛП", ООО "ЛПМ"</v>
          </cell>
        </row>
        <row r="427">
          <cell r="A427" t="str">
            <v>Покупка активов, предназначенных для продажи или сдачи в аренду. ВГО внутри БЕ</v>
          </cell>
        </row>
        <row r="428">
          <cell r="A428" t="str">
            <v>Покупка активов, предназначенных для продажи или сдачи в аренду. ВГО с прочими предприятиями Группы</v>
          </cell>
        </row>
        <row r="429">
          <cell r="A429" t="str">
            <v>Платежи по текущим операциям. Выплаты непроизводственного характера. ВГО ЗАО "ИЛП", ООО "ЛПМ"</v>
          </cell>
        </row>
        <row r="430">
          <cell r="A430" t="str">
            <v>Платежи по текущим операциям. Выплаты непроизводственного характера. ВГО внутри БЕ</v>
          </cell>
        </row>
        <row r="431">
          <cell r="A431" t="str">
            <v>Платежи по текущим операциям. Выплаты непроизводственного характера. ВГО с прочими предприятиями Группы</v>
          </cell>
        </row>
        <row r="432">
          <cell r="A432" t="str">
            <v>Платежи по текущим операциям. Прочие платежи по текущим операциям. ВГО ЗАО "ИЛП", ООО "ЛПМ"</v>
          </cell>
        </row>
        <row r="433">
          <cell r="A433" t="str">
            <v>Платежи по текущим операциям. Прочие платежи по текущим операциям. ВГО внутри БЕ</v>
          </cell>
        </row>
        <row r="434">
          <cell r="A434" t="str">
            <v>Платежи по текущим операциям. Прочие платежи по текущим операциям. ВГО с прочими предприятиями Группы</v>
          </cell>
        </row>
        <row r="435">
          <cell r="A435" t="str">
            <v>Поступления от инвестиционных операций. Поступления от продажи ВНА (ОС, НМА). ВГО ЗАО "ИЛП", ООО "ЛПМ"</v>
          </cell>
        </row>
        <row r="436">
          <cell r="A436" t="str">
            <v>Поступления от инвестиционных операций. Поступления от продажи ВНА (ОС, НМА). ВГО внутри БЕ</v>
          </cell>
        </row>
        <row r="437">
          <cell r="A437" t="str">
            <v>Поступления от инвестиционных операций. Поступления от продажи ВНА (ОС, НМА). ВГО с прочими предприятиями Группы</v>
          </cell>
        </row>
        <row r="438">
          <cell r="A438" t="str">
            <v>Поступления от инвестиционных операций. Поступления от продажи акций, долей участия. ВГО ЗАО "ИЛП", ООО "ЛПМ"</v>
          </cell>
        </row>
        <row r="439">
          <cell r="A439" t="str">
            <v>Поступления от инвестиционных операций. Поступления от продажи акций, долей участия. ВГО внутри БЕ</v>
          </cell>
        </row>
        <row r="440">
          <cell r="A440" t="str">
            <v>Поступления от инвестиционных операций. Поступления от продажи акций, долей участия. ВГО с прочими предприятиями Группы</v>
          </cell>
        </row>
        <row r="441">
          <cell r="A441" t="str">
            <v>Поступления от инвестиционных операций. Прочие поступления от инвестиционных операций. ВГО ЗАО "ИЛП", ООО "ЛПМ"</v>
          </cell>
        </row>
        <row r="442">
          <cell r="A442" t="str">
            <v>Поступления от инвестиционных операций. Прочие поступления от инвестиционных операций. ВГО внутри БЕ</v>
          </cell>
        </row>
        <row r="443">
          <cell r="A443" t="str">
            <v>Поступления от инвестиционных операций. Прочие поступления от инвестиционных операций. ВГО с прочими предприятиями Группы</v>
          </cell>
        </row>
        <row r="444">
          <cell r="A444" t="str">
            <v>Платежи по инвестиционным операциям. Платежи по капитальным вложениям во ВНА. ВГО ЗАО "ИЛП", ООО "ЛПМ"</v>
          </cell>
        </row>
        <row r="445">
          <cell r="A445" t="str">
            <v>Платежи по инвестиционным операциям. Платежи по капитальным вложениям во ВНА. ВГО внутри БЕ</v>
          </cell>
        </row>
        <row r="446">
          <cell r="A446" t="str">
            <v>Платежи по инвестиционным операциям. Платежи по капитальным вложениям во ВНА. ВГО с прочими предприятиями Группы</v>
          </cell>
        </row>
        <row r="447">
          <cell r="A447" t="str">
            <v>Платежи по инвестиционным операциям. Покупка акций, вклады в уставный капитал. ВГО ЗАО "ИЛП", ООО "ЛПМ"</v>
          </cell>
        </row>
        <row r="448">
          <cell r="A448" t="str">
            <v>Платежи по инвестиционным операциям. Покупка акций, вклады в уставный капитал. ВГО внутри БЕ</v>
          </cell>
        </row>
        <row r="449">
          <cell r="A449" t="str">
            <v>Платежи по инвестиционным операциям. Покупка акций, вклады в уставный капитал. ВГО с прочими предприятиями Группы</v>
          </cell>
        </row>
        <row r="450">
          <cell r="A450" t="str">
            <v>Платежи по инвестиционным операциям. Прочие платежи по  инвестиционным операциям. ВГО ЗАО "ИЛП", ООО "ЛПМ"</v>
          </cell>
        </row>
        <row r="451">
          <cell r="A451" t="str">
            <v>Платежи по инвестиционным операциям. Прочие платежи по  инвестиционным операциям. ВГО внутри БЕ</v>
          </cell>
        </row>
        <row r="452">
          <cell r="A452" t="str">
            <v>Платежи по инвестиционным операциям. Прочие платежи по  инвестиционным операциям. ВГО с прочими предприятиями Группы</v>
          </cell>
        </row>
        <row r="453">
          <cell r="A453" t="str">
            <v>Поступления от финансовых операций. Получение небанковских займов, эмиссия векселей и т.п.. Текущая деятельность. ВГО ЗАО "ИЛП", ООО "ЛПМ"</v>
          </cell>
        </row>
        <row r="454">
          <cell r="A454" t="str">
            <v>Поступления от финансовых операций. Получение небанковских займов, эмиссия векселей и т.п.. Текущая деятельность. ВГО внутри БЕ</v>
          </cell>
        </row>
        <row r="455">
          <cell r="A455" t="str">
            <v>Поступления от финансовых операций. Получение небанковских займов, эмиссия векселей и т.п.. Текущая деятельность. ВГО с прочими предприятиями Группы</v>
          </cell>
        </row>
        <row r="456">
          <cell r="A456" t="str">
            <v>Поступления от финансовых операций. Получение небанковских займов. Инвестиционная деятельность. ВГО ЗАО "ИЛП", ООО "ЛПМ"</v>
          </cell>
        </row>
        <row r="457">
          <cell r="A457" t="str">
            <v>Поступления от финансовых операций. Получение небанковских займов. Инвестиционная деятельность. ВГО внутри БЕ</v>
          </cell>
        </row>
        <row r="458">
          <cell r="A458" t="str">
            <v>Поступления от финансовых операций. Получение небанковских займов. Инвестиционная деятельность. ВГО с прочими предприятиями Группы</v>
          </cell>
        </row>
        <row r="459">
          <cell r="A459" t="str">
            <v>Поступления от финансовых операций. Получение небанковских займов. Приобретение ценных бумаг. ВГО ЗАО "ИЛП", ООО "ЛПМ"</v>
          </cell>
        </row>
        <row r="460">
          <cell r="A460" t="str">
            <v>Поступления от финансовых операций. Получение небанковских займов. Приобретение ценных бумаг. ВГО внутри БЕ</v>
          </cell>
        </row>
        <row r="461">
          <cell r="A461" t="str">
            <v>Поступления от финансовых операций. Получение небанковских займов. Приобретение ценных бумаг. ВГО с прочими предприятиями Группы</v>
          </cell>
        </row>
        <row r="462">
          <cell r="A462" t="str">
            <v>Поступления от финансовых операций. Денежные вклады собственников (участников)</v>
          </cell>
        </row>
        <row r="463">
          <cell r="A463" t="str">
            <v>Поступления от финансовых операций. Дивиденды полученные. ВГО ЗАО "ИЛП", ООО "ЛПМ"</v>
          </cell>
        </row>
        <row r="464">
          <cell r="A464" t="str">
            <v>Поступления от финансовых операций. Дивиденды полученные. ВГО внутри БЕ</v>
          </cell>
        </row>
        <row r="465">
          <cell r="A465" t="str">
            <v>Поступления от финансовых операций. Дивиденды полученные. ВГО с прочими предприятиями Группы</v>
          </cell>
        </row>
        <row r="466">
          <cell r="A466" t="str">
            <v>Поступления от финансовых операций. Выпуск акций, увеличения долей участия. ВГО ЗАО "ИЛП", ООО "ЛПМ"</v>
          </cell>
        </row>
        <row r="467">
          <cell r="A467" t="str">
            <v>Поступления от финансовых операций. Выпуск акций, увеличения долей участия. ВГО внутри БЕ</v>
          </cell>
        </row>
        <row r="468">
          <cell r="A468" t="str">
            <v>Поступления от финансовых операций. Выпуск акций, увеличения долей участия. ВГО с прочими предприятиями Группы</v>
          </cell>
        </row>
        <row r="469">
          <cell r="A469" t="str">
            <v>Поступления от финансовых операций. Выпуск облигаций, векселей и других долговых ценных бумаг и др.. ВГО ЗАО "ИЛП", ООО "ЛПМ"</v>
          </cell>
        </row>
        <row r="470">
          <cell r="A470" t="str">
            <v>Поступления от финансовых операций. Выпуск облигаций, векселей и других долговых ценных бумаг и др.. ВГО внутри БЕ</v>
          </cell>
        </row>
        <row r="471">
          <cell r="A471" t="str">
            <v>Поступления от финансовых операций. Выпуск облигаций, векселей и других долговых ценных бумаг и др.. ВГО с прочими предприятиями Группы</v>
          </cell>
        </row>
        <row r="472">
          <cell r="A472" t="str">
            <v>Поступления от финансовых операций. Возврат займов/погашение  векселей и иных долговых ЦБ. ВГО ЗАО "ИЛП", ООО "ЛПМ"</v>
          </cell>
        </row>
        <row r="473">
          <cell r="A473" t="str">
            <v>Поступления от финансовых операций. Возврат займов/погашение  векселей и иных долговых ЦБ. ВГО внутри БЕ</v>
          </cell>
        </row>
        <row r="474">
          <cell r="A474" t="str">
            <v>Поступления от финансовых операций. Возврат займов/погашение  векселей и иных долговых ЦБ. ВГО с прочими предприятиями Группы</v>
          </cell>
        </row>
        <row r="475">
          <cell r="A475" t="str">
            <v>Поступления от финансовых операций. Проценты по выданным займам/приобретенным векселям. ВГО ЗАО "ИЛП", ООО "ЛПМ"</v>
          </cell>
        </row>
        <row r="476">
          <cell r="A476" t="str">
            <v>Поступления от финансовых операций. Проценты по выданным займам/приобретенным векселям. ВГО внутри БЕ</v>
          </cell>
        </row>
        <row r="477">
          <cell r="A477" t="str">
            <v>Поступления от финансовых операций. Проценты по выданным займам/приобретенным векселям. ВГО с прочими предприятиями Группы</v>
          </cell>
        </row>
        <row r="478">
          <cell r="A478" t="str">
            <v>Поступления от финансовых операций. Прочие поступления от финансовых операций. ВГО ЗАО "ИЛП", ООО "ЛПМ"</v>
          </cell>
        </row>
        <row r="479">
          <cell r="A479" t="str">
            <v>Поступления от финансовых операций. Прочие поступления от финансовых операций. ВГО внутри БЕ</v>
          </cell>
        </row>
        <row r="480">
          <cell r="A480" t="str">
            <v>Поступления от финансовых операций. Прочие поступления от финансовых операций. ВГО с прочими предприятиями Группы</v>
          </cell>
        </row>
        <row r="481">
          <cell r="A481" t="str">
            <v>Платежи по финансовым операциям. Выплаты собственникам в связи с выкупом у них акций (долей участия) или их выходом из состава участников</v>
          </cell>
        </row>
        <row r="482">
          <cell r="A482" t="str">
            <v>Платежи по финансовым операциям. Выплата дивидендов и иных платежей по распределению прибыли в пользу собственников (участников)</v>
          </cell>
        </row>
        <row r="483">
          <cell r="A483" t="str">
            <v>Платежи по финансовым операциям. Погашение небанковских займов, выкуп векселей и т.п. Текущая деятельность. ВГО ЗАО "ИЛП", ООО "ЛПМ"</v>
          </cell>
        </row>
        <row r="484">
          <cell r="A484" t="str">
            <v>Платежи по финансовым операциям. Погашение небанковских займов, выкуп векселей и т.п. Текущая деятельность. ВГО внутри БЕ</v>
          </cell>
        </row>
        <row r="485">
          <cell r="A485" t="str">
            <v>Платежи по финансовым операциям. Погашение небанковских займов, выкуп векселей и т.п. Текущая деятельность. ВГО с прочими предприятиями Группы</v>
          </cell>
        </row>
        <row r="486">
          <cell r="A486" t="str">
            <v>Платежи по финансовым операциям. Погашение небанковских займов, выкуп векселей и т.п. Инвестиционная деятельность. ВГО ЗАО "ИЛП", ООО "ЛПМ"</v>
          </cell>
        </row>
        <row r="487">
          <cell r="A487" t="str">
            <v>Платежи по финансовым операциям. Погашение небанковских займов, выкуп векселей и т.п. Инвестиционная деятельность. ВГО внутри БЕ</v>
          </cell>
        </row>
        <row r="488">
          <cell r="A488" t="str">
            <v>Платежи по финансовым операциям. Погашение небанковских займов, выкуп векселей и т.п. Инвестиционная деятельность. ВГО с прочими предприятиями Группы</v>
          </cell>
        </row>
        <row r="489">
          <cell r="A489" t="str">
            <v>Платежи по финансовым операциям. Погашение небанковских займов, выкуп векселей и т.п. Приобретение ценных бумаг. ВГО ЗАО "ИЛП", ООО "ЛПМ"</v>
          </cell>
        </row>
        <row r="490">
          <cell r="A490" t="str">
            <v>Платежи по финансовым операциям. Погашение небанковских займов, выкуп векселей и т.п. Приобретение ценных бумаг. ВГО внутри БЕ</v>
          </cell>
        </row>
        <row r="491">
          <cell r="A491" t="str">
            <v>Платежи по финансовым операциям. Погашение небанковских займов, выкуп векселей и т.п. Приобретение ценных бумаг. ВГО с прочими предприятиями Группы</v>
          </cell>
        </row>
        <row r="492">
          <cell r="A492" t="str">
            <v>Платежи по финансовым операциям. Выплата процентов по кредитам и займам, векселям. Текущая деятельность. ВГО ЗАО "ИЛП", ООО "ЛПМ"</v>
          </cell>
        </row>
        <row r="493">
          <cell r="A493" t="str">
            <v>Платежи по финансовым операциям. Выплата процентов по кредитам и займам, векселям. Текущая деятельность. ВГО внутри БЕ</v>
          </cell>
        </row>
        <row r="494">
          <cell r="A494" t="str">
            <v>Платежи по финансовым операциям. Выплата процентов по кредитам и займам, векселям. Текущая деятельность. ВГО с прочими предприятиями Группы</v>
          </cell>
        </row>
        <row r="495">
          <cell r="A495" t="str">
            <v>Платежи по финансовым операциям. Выплата процентов по кредитам и займам, векселям. Инвестиционная деятельность. ВГО ЗАО "ИЛП", ООО "ЛПМ"</v>
          </cell>
        </row>
        <row r="496">
          <cell r="A496" t="str">
            <v>Платежи по финансовым операциям. Выплата процентов по кредитам и займам, векселям. Инвестиционная деятельность. ВГО внутри БЕ</v>
          </cell>
        </row>
        <row r="497">
          <cell r="A497" t="str">
            <v>Платежи по финансовым операциям. Выплата процентов по кредитам и займам, векселям. Инвестиционная деятельность. ВГО с прочими предприятиями Группы</v>
          </cell>
        </row>
        <row r="498">
          <cell r="A498" t="str">
            <v>Платежи по финансовым операциям. Выплата процентов по кредитам и займам, векселям. Приобретение ценных бумаг. ВГО ЗАО "ИЛП", ООО "ЛПМ"</v>
          </cell>
        </row>
        <row r="499">
          <cell r="A499" t="str">
            <v>Платежи по финансовым операциям. Выплата процентов по кредитам и займам, векселям. Приобретение ценных бумаг. ВГО внутри БЕ</v>
          </cell>
        </row>
        <row r="500">
          <cell r="A500" t="str">
            <v>Платежи по финансовым операциям. Выплата процентов по кредитам и займам, векселям. Приобретение ценных бумаг. ВГО с прочими предприятиями Группы</v>
          </cell>
        </row>
        <row r="501">
          <cell r="A501" t="str">
            <v>Платежи по финансовым операциям. Выдача займов, приобретение векселей и иных долговых ЦБ. ВГО ЗАО "ИЛП", ООО "ЛПМ"</v>
          </cell>
        </row>
        <row r="502">
          <cell r="A502" t="str">
            <v>Платежи по финансовым операциям. Выдача займов, приобретение векселей и иных долговых ЦБ. ВГО внутри БЕ</v>
          </cell>
        </row>
        <row r="503">
          <cell r="A503" t="str">
            <v>Платежи по финансовым операциям. Выдача займов, приобретение векселей и иных долговых ЦБ. ВГО с прочими предприятиями Группы</v>
          </cell>
        </row>
        <row r="504">
          <cell r="A504" t="str">
            <v>Платежи по финансовым операциям. Прочие платежи по финансовым операциям. ВГО ЗАО "ИЛП", ООО "ЛПМ"</v>
          </cell>
        </row>
        <row r="505">
          <cell r="A505" t="str">
            <v>Платежи по финансовым операциям. Прочие платежи по финансовым операциям. ВГО внутри БЕ</v>
          </cell>
        </row>
        <row r="506">
          <cell r="A506" t="str">
            <v>Платежи по финансовым операциям. Прочие платежи по финансовым операциям. ВГО с прочими предприятиями Группы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ГО (2019-Y) Группа"/>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ГО (2019-Y) Группа"/>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сводная таблица"/>
      <sheetName val="Сводный Source R"/>
      <sheetName val="BS R"/>
      <sheetName val="PL R"/>
    </sheetNames>
    <sheetDataSet>
      <sheetData sheetId="0"/>
      <sheetData sheetId="1" refreshError="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_BS_PL (2018-Y)_АТ - ок"/>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TITLE"/>
      <sheetName val="Непроведенные счета"/>
      <sheetName val="Инструкция"/>
      <sheetName val="Счета АФК"/>
      <sheetName val="Счета КПС"/>
      <sheetName val="ан.счета"/>
      <sheetName val="пупл"/>
      <sheetName val="товары"/>
      <sheetName val="услуги"/>
    </sheetNames>
    <sheetDataSet>
      <sheetData sheetId="0"/>
      <sheetData sheetId="1" refreshError="1"/>
      <sheetData sheetId="2" refreshError="1"/>
      <sheetData sheetId="3" refreshError="1"/>
      <sheetData sheetId="4">
        <row r="1">
          <cell r="B1" t="str">
            <v xml:space="preserve">Товарно-материальные запасы. Сырье и материалы </v>
          </cell>
          <cell r="K1" t="str">
            <v>Увеличение КЗ</v>
          </cell>
        </row>
        <row r="2">
          <cell r="K2" t="str">
            <v>Зачет аванса</v>
          </cell>
        </row>
      </sheetData>
      <sheetData sheetId="5">
        <row r="1">
          <cell r="E1" t="str">
            <v>Наименование статьи доходов расходов КПС - список для перечня непроведенных корректировок</v>
          </cell>
        </row>
        <row r="2">
          <cell r="A2" t="str">
            <v>B21041000 - Краткосрочная кредиторская задолженность по операционной деятельности</v>
          </cell>
          <cell r="E2" t="str">
            <v>201010100 - Расходы на древесное сырье - Пиловочник Сосна</v>
          </cell>
        </row>
        <row r="3">
          <cell r="A3" t="str">
            <v>B21042000 - Краткосрочная кредиторская задолженность по инвестиционной деятельности</v>
          </cell>
          <cell r="E3" t="str">
            <v>201010200 - Расходы на древесное сырье - Пиловочник Ель</v>
          </cell>
        </row>
        <row r="4">
          <cell r="A4" t="str">
            <v>B21048000 - Краткосрочная кредиторская задолженность прочая</v>
          </cell>
          <cell r="E4" t="str">
            <v>201010300 - Расходы на древесное сырье - Пиловочник Лиственница</v>
          </cell>
        </row>
        <row r="5">
          <cell r="A5" t="str">
            <v>B21061000 - Прочие краткосрочные обязательства. Краткосрочные авансы полученные</v>
          </cell>
          <cell r="E5" t="str">
            <v>201010400 - Расходы на древесное сырье - Пиловочник Береза</v>
          </cell>
        </row>
        <row r="6">
          <cell r="E6" t="str">
            <v>201010500 - Расходы на древесное сырье - Пиловочник Осина</v>
          </cell>
        </row>
        <row r="7">
          <cell r="E7" t="str">
            <v>201020100 - Расходы на древесное сырье - Балансы Сосна</v>
          </cell>
        </row>
        <row r="8">
          <cell r="E8" t="str">
            <v>201020210 - Расходы на древесное сырье - Балансы Ель - 1-2 Сорт</v>
          </cell>
        </row>
        <row r="9">
          <cell r="E9" t="str">
            <v>201020220 - Расходы на древесное сырье - Балансы Ель - 3 сорт</v>
          </cell>
        </row>
        <row r="10">
          <cell r="E10" t="str">
            <v>201020230 - Расходы на древесное сырье - Балансы Ель - без разделения</v>
          </cell>
        </row>
        <row r="11">
          <cell r="E11" t="str">
            <v>201020310 - Расходы на древесное сырье - Балансы Береза - толстый</v>
          </cell>
        </row>
        <row r="12">
          <cell r="E12" t="str">
            <v>201020320 - Расходы на древесное сырье - Балансы Береза - тонкий</v>
          </cell>
        </row>
        <row r="13">
          <cell r="E13" t="str">
            <v>201020330 - Расходы на древесное сырье - Балансы Береза - без разделения</v>
          </cell>
        </row>
        <row r="14">
          <cell r="E14" t="str">
            <v>201020400 - Расходы на древесное сырье - Балансы Осина</v>
          </cell>
        </row>
        <row r="15">
          <cell r="E15" t="str">
            <v>201020500 - Расходы на древесное сырье - Балансы - без разделения</v>
          </cell>
        </row>
        <row r="16">
          <cell r="E16" t="str">
            <v>201030000 - Расходы на древесное сырье - Фанерный кряж</v>
          </cell>
        </row>
        <row r="17">
          <cell r="E17" t="str">
            <v>201040000 - Расходы на древесное сырье - Щепа технологическая</v>
          </cell>
        </row>
        <row r="18">
          <cell r="E18" t="str">
            <v>201050100 - Расходы на древесное сырье - Техсырье лиственное</v>
          </cell>
        </row>
        <row r="19">
          <cell r="E19" t="str">
            <v>201050200 - Расходы на древесное сырье - Техсырье хвойное</v>
          </cell>
        </row>
        <row r="20">
          <cell r="E20" t="str">
            <v>201060000 - Расходы на древесное сырье - Топливная древесина</v>
          </cell>
        </row>
        <row r="21">
          <cell r="E21" t="str">
            <v>201070000 - Расходы на древесное сырье - Дрова</v>
          </cell>
        </row>
        <row r="22">
          <cell r="E22" t="str">
            <v>201080000 - Расходы на древесное сырье - Несортированная древесина</v>
          </cell>
        </row>
        <row r="23">
          <cell r="E23" t="str">
            <v>201090000 - Расходы на древесное сырье - Unclassified</v>
          </cell>
        </row>
        <row r="24">
          <cell r="E24" t="str">
            <v>202010110 - Расходы на бумагу - Стандартная SKI</v>
          </cell>
        </row>
        <row r="25">
          <cell r="E25" t="str">
            <v>202010120 - Расходы на бумагу - Стандартная целлюлозная</v>
          </cell>
        </row>
        <row r="26">
          <cell r="E26" t="str">
            <v>202010130 - Расходы на бумагу - Стандартная композиционная</v>
          </cell>
        </row>
        <row r="27">
          <cell r="E27" t="str">
            <v>202010210 - Расходы на бумагу - Полурастяжимая SKS</v>
          </cell>
        </row>
        <row r="28">
          <cell r="E28" t="str">
            <v>202010220 - Расходы на бумагу - Растяжимая SKE</v>
          </cell>
        </row>
        <row r="29">
          <cell r="E29" t="str">
            <v>202010310 - Расходы на бумагу - Влагопрочная SKS WS</v>
          </cell>
        </row>
        <row r="30">
          <cell r="E30" t="str">
            <v>202010320 - Расходы на бумагу - Влагопрочная SKI WS</v>
          </cell>
        </row>
        <row r="31">
          <cell r="E31" t="str">
            <v>202010410 - Расходы на бумагу - Высокопористая SKS НР</v>
          </cell>
        </row>
        <row r="32">
          <cell r="E32" t="str">
            <v>202010420 - Расходы на бумагу - Высокопористая SKЕ НР</v>
          </cell>
        </row>
        <row r="33">
          <cell r="E33" t="str">
            <v>202010510 - Расходы на бумагу - Ламинированная SKS PE</v>
          </cell>
        </row>
        <row r="34">
          <cell r="E34" t="str">
            <v>202010520 - Расходы на бумагу - Ламинированная SKI PE</v>
          </cell>
        </row>
        <row r="35">
          <cell r="E35" t="str">
            <v>202010600 - Расходы на бумагу - Мешочная коричневая - Прочая</v>
          </cell>
        </row>
        <row r="36">
          <cell r="E36" t="str">
            <v>202020000 - Расходы на мешочную бумагу - белая</v>
          </cell>
        </row>
        <row r="37">
          <cell r="E37" t="str">
            <v>202030000 - Расходы на мешочную бумагу - отходы возвратные</v>
          </cell>
        </row>
        <row r="38">
          <cell r="E38" t="str">
            <v>202040000 - Расходы на мешочную бумагу - Unclassified</v>
          </cell>
        </row>
        <row r="39">
          <cell r="E39" t="str">
            <v>203010000 - Расходы на целлюлозу небеленую</v>
          </cell>
        </row>
        <row r="40">
          <cell r="E40" t="str">
            <v>203020000 - Расходы на целлюлозу беленую</v>
          </cell>
        </row>
        <row r="41">
          <cell r="E41" t="str">
            <v>203030000 - Расходы на целлюлозу - Unclassified</v>
          </cell>
        </row>
        <row r="42">
          <cell r="E42" t="str">
            <v>204010100 - Себестоимость - ЦБП - Сырое талловое масло</v>
          </cell>
        </row>
        <row r="43">
          <cell r="E43" t="str">
            <v xml:space="preserve">204010200 - Себестоимость - ЦБП - Крахмал </v>
          </cell>
        </row>
        <row r="44">
          <cell r="E44" t="str">
            <v>204010300 - Себестоимость - ЦБП - Сода каустическая</v>
          </cell>
        </row>
        <row r="45">
          <cell r="E45" t="str">
            <v>204010400 - Себестоимость - ЦБП - Сода кальцинированная</v>
          </cell>
        </row>
        <row r="46">
          <cell r="E46" t="str">
            <v>204010500 - Себестоимость - ЦБП - Глинозем</v>
          </cell>
        </row>
        <row r="47">
          <cell r="E47" t="str">
            <v>204010600 - Себестоимость - ЦБП - Аммиак</v>
          </cell>
        </row>
        <row r="48">
          <cell r="E48" t="str">
            <v>204010700 - Себестоимость - ЦБП - Сера техническая</v>
          </cell>
        </row>
        <row r="49">
          <cell r="E49" t="str">
            <v>204010800 - Себестоимость - ЦБП - Макулатура</v>
          </cell>
        </row>
        <row r="50">
          <cell r="E50" t="str">
            <v>204010900 - Себестоимость - ЦБП - Бумага для упаковки</v>
          </cell>
        </row>
        <row r="51">
          <cell r="E51" t="str">
            <v>204011000 - Себестоимость - ЦБП - Клей</v>
          </cell>
        </row>
        <row r="52">
          <cell r="E52" t="str">
            <v>204011100 - Себестоимость - ЦБП - Полиэтилен</v>
          </cell>
        </row>
        <row r="53">
          <cell r="E53" t="str">
            <v>204011200 - Себестоимость - ЦБП - Прочие основные материалы и химикаты</v>
          </cell>
        </row>
        <row r="54">
          <cell r="E54" t="str">
            <v>204020100 - Себестоимость - Мешки - Краска для нанесения печати на мешки</v>
          </cell>
        </row>
        <row r="55">
          <cell r="E55" t="str">
            <v>204020200 - Себестоимость - Мешки - Клей</v>
          </cell>
        </row>
        <row r="56">
          <cell r="E56" t="str">
            <v>204020300 - Себестоимость - Мешки - ПЭ пленка</v>
          </cell>
        </row>
        <row r="57">
          <cell r="E57" t="str">
            <v>204020400 - Себестоимость - Мешки - Прочие основные материалы и химикаты</v>
          </cell>
        </row>
        <row r="58">
          <cell r="E58" t="str">
            <v>204030000 - Расходы на основные материалы и химикаты - Лесозаготовка</v>
          </cell>
        </row>
        <row r="59">
          <cell r="E59" t="str">
            <v>204040100 - Себестоимость - Деревообработка - Антисептики</v>
          </cell>
        </row>
        <row r="60">
          <cell r="E60" t="str">
            <v>204040200 - Себестоимость - Деревообработка - Прочие основные материалы и химикаты</v>
          </cell>
        </row>
        <row r="61">
          <cell r="E61" t="str">
            <v>204050100 - Себестоимость - КДК - Клей</v>
          </cell>
        </row>
        <row r="62">
          <cell r="E62" t="str">
            <v>204050200 - Себестоимость - КДК - Отвердители</v>
          </cell>
        </row>
        <row r="63">
          <cell r="E63" t="str">
            <v>204050300 - Себестоимость - КДК - Покупные полуфабрикаты</v>
          </cell>
        </row>
        <row r="64">
          <cell r="E64" t="str">
            <v>204050400 - Себестоимость - КДК - Прочие основные материалы и химикаты</v>
          </cell>
        </row>
        <row r="65">
          <cell r="E65" t="str">
            <v>204060100 - Себестоимость - Фанера - Бумага, пропитанная фенольными смолами</v>
          </cell>
        </row>
        <row r="66">
          <cell r="E66" t="str">
            <v>204060200 - Себестоимость - Фанера - Смола фенольная</v>
          </cell>
        </row>
        <row r="67">
          <cell r="E67" t="str">
            <v>204060300 - Себестоимость - Фанера - Шпон</v>
          </cell>
        </row>
        <row r="68">
          <cell r="E68" t="str">
            <v>204060400 - Себестоимость - Фанера - Прочие основные материалы и химикаты</v>
          </cell>
        </row>
        <row r="69">
          <cell r="E69" t="str">
            <v>204070100 - Себестоимость - ЛДСП - Пленка для ЛДСП</v>
          </cell>
        </row>
        <row r="70">
          <cell r="E70" t="str">
            <v>204070200 - Себестоимость - ЛДСП - Аммоний</v>
          </cell>
        </row>
        <row r="71">
          <cell r="E71" t="str">
            <v>204070300 - Себестоимость - ЛДСП - Бумага</v>
          </cell>
        </row>
        <row r="72">
          <cell r="E72" t="str">
            <v>204070400 - Себестоимость - ЛДСП - Смола карбамидная</v>
          </cell>
        </row>
        <row r="73">
          <cell r="E73" t="str">
            <v>204070500 - Себестоимость - ЛДСП - КФК</v>
          </cell>
        </row>
        <row r="74">
          <cell r="E74" t="str">
            <v>204070600 - Себестоимость - ЛДСП - Карбамид</v>
          </cell>
        </row>
        <row r="75">
          <cell r="E75" t="str">
            <v>204070700 - Себестоимость - ЛДСП - Меламин</v>
          </cell>
        </row>
        <row r="76">
          <cell r="E76" t="str">
            <v>204070800 - Себестоимость - ЛДСП - Парафин</v>
          </cell>
        </row>
        <row r="77">
          <cell r="E77" t="str">
            <v>204070900 - Себестоимость - ЛДСП - Формалин</v>
          </cell>
        </row>
        <row r="78">
          <cell r="E78" t="str">
            <v>204071000 - Себестоимость - ЛДСП - Прочие основные материалы и химикаты</v>
          </cell>
        </row>
        <row r="79">
          <cell r="E79" t="str">
            <v>204080100 - Себестоимость - ДВП - Смола карбамидная</v>
          </cell>
        </row>
        <row r="80">
          <cell r="E80" t="str">
            <v>204080200 - Себестоимость - ДВП - Прочие основные материалы и химикаты</v>
          </cell>
        </row>
        <row r="81">
          <cell r="E81" t="str">
            <v>204090000 - Расходы на основные материалы и химикаты - Unclassified</v>
          </cell>
        </row>
        <row r="82">
          <cell r="E82" t="str">
            <v>205010000 - Расходы на электроэнергию - производственные</v>
          </cell>
        </row>
        <row r="83">
          <cell r="E83" t="str">
            <v>205020000 - Расходы на электроэнергию - непроизводственные</v>
          </cell>
        </row>
        <row r="84">
          <cell r="E84" t="str">
            <v>206010100 - Расходы на топливо и тепловую энергию - производственные - Мазут</v>
          </cell>
        </row>
        <row r="85">
          <cell r="E85" t="str">
            <v>206010200 - Расходы на топливо и тепловую энергию - производственные - Топливная древесина</v>
          </cell>
        </row>
        <row r="86">
          <cell r="E86" t="str">
            <v>206010300 - Расходы на топливо и тепловую энергию - производственные - Газ</v>
          </cell>
        </row>
        <row r="87">
          <cell r="E87" t="str">
            <v>206010400 - Расходы на топливо и тепловую энергию - производственные - КДО</v>
          </cell>
        </row>
        <row r="88">
          <cell r="E88" t="str">
            <v>206010500 - Расходы на топливо и тепловую энергию - производственные - Пар</v>
          </cell>
        </row>
        <row r="89">
          <cell r="E89" t="str">
            <v>206010600 - Расходы на топливо и тепловую энергию - производственные - Пек</v>
          </cell>
        </row>
        <row r="90">
          <cell r="E90" t="str">
            <v>206010700 - Расходы на топливо и тепловую энергию - производственные - Уголь</v>
          </cell>
        </row>
        <row r="91">
          <cell r="E91" t="str">
            <v>206010800 - Расходы на топливо и тепловую энергию - производственные - Прочие</v>
          </cell>
        </row>
        <row r="92">
          <cell r="E92" t="str">
            <v>206011000 - Расходы на топливо и тепловую энергию - производственные - Unclassified</v>
          </cell>
        </row>
        <row r="93">
          <cell r="E93" t="str">
            <v>206020100 - Расходы на топливо и тепловую энергию - непроизводственные - Мазут</v>
          </cell>
        </row>
        <row r="94">
          <cell r="E94" t="str">
            <v>206020200 - Расходы на топливо и тепловую энергию - непроизводственные - Топливная древесина</v>
          </cell>
        </row>
        <row r="95">
          <cell r="E95" t="str">
            <v>206020300 - Расходы на топливо и тепловую энергию - непроизводственные - Газ</v>
          </cell>
        </row>
        <row r="96">
          <cell r="E96" t="str">
            <v>206020400 - Расходы на топливо и тепловую энергию - непроизводственные - КДО</v>
          </cell>
        </row>
        <row r="97">
          <cell r="E97" t="str">
            <v>206020500 - Расходы на топливо и тепловую энергию - непроизводственные - Пар</v>
          </cell>
        </row>
        <row r="98">
          <cell r="E98" t="str">
            <v>206020600 - Расходы на топливо и тепловую энергию - непроизводственные - Пек</v>
          </cell>
        </row>
        <row r="99">
          <cell r="E99" t="str">
            <v>206020700 - Расходы на топливо и тепловую энергию - непроизводственные - Уголь</v>
          </cell>
        </row>
        <row r="100">
          <cell r="E100" t="str">
            <v>206020800 - Расходы на топливо и тепловую энергию - непроизводственные - Прочие</v>
          </cell>
        </row>
        <row r="101">
          <cell r="E101" t="str">
            <v>206021000 - Расходы на топливо и тепловую энергию - непроизводственные - Unclassified</v>
          </cell>
        </row>
        <row r="102">
          <cell r="E102" t="str">
            <v>207010100 - Расходы на ГСМ - производственные - Дизельное топливо</v>
          </cell>
        </row>
        <row r="103">
          <cell r="E103" t="str">
            <v>207010200 - Расходы на ГСМ - производственные - Бензин</v>
          </cell>
        </row>
        <row r="104">
          <cell r="E104" t="str">
            <v>207010300 - Расходы на ГСМ - производственные - Масла и смазки</v>
          </cell>
        </row>
        <row r="105">
          <cell r="E105" t="str">
            <v xml:space="preserve">207010400 - Расходы на ГСМ - производственные - Прочее </v>
          </cell>
        </row>
        <row r="106">
          <cell r="E106" t="str">
            <v>207010500 - Расходы на ГСМ - производственные - Unclassified</v>
          </cell>
        </row>
        <row r="107">
          <cell r="E107" t="str">
            <v>207020100 - Расходы на ГСМ - непроизводственные - Дизельное топливо</v>
          </cell>
        </row>
        <row r="108">
          <cell r="E108" t="str">
            <v>207020200 - Расходы на ГСМ - непроизводственные - Бензин</v>
          </cell>
        </row>
        <row r="109">
          <cell r="E109" t="str">
            <v>207020300 - Расходы на ГСМ - непроизводственные - Масла и смазки</v>
          </cell>
        </row>
        <row r="110">
          <cell r="E110" t="str">
            <v xml:space="preserve">207020400 - Расходы на ГСМ - непроизводственные - Прочее </v>
          </cell>
        </row>
        <row r="111">
          <cell r="E111" t="str">
            <v>207020600 - Расходы на ГСМ - непроизводственные - Unclassified</v>
          </cell>
        </row>
        <row r="112">
          <cell r="E112" t="str">
            <v>208010000 - Расходы на материалы для упаковки - Гофрокартон</v>
          </cell>
        </row>
        <row r="113">
          <cell r="E113" t="str">
            <v xml:space="preserve">208020000 - Расходы на материалы для упаковки - Бумага (в т.ч. ламинированная) </v>
          </cell>
        </row>
        <row r="114">
          <cell r="E114" t="str">
            <v>208030000 - Расходы на материалы для упаковки - Листы стальные</v>
          </cell>
        </row>
        <row r="115">
          <cell r="E115" t="str">
            <v>208040000 - Расходы на материалы для упаковки - Пленка</v>
          </cell>
        </row>
        <row r="116">
          <cell r="E116" t="str">
            <v>208050000 - Расходы на материалы для упаковки - Лента упаковочная (металл.)</v>
          </cell>
        </row>
        <row r="117">
          <cell r="E117" t="str">
            <v>208060000 - Расходы на материалы для упаковки - Лента упаковочная (пластик)</v>
          </cell>
        </row>
        <row r="118">
          <cell r="E118" t="str">
            <v>208070000 - Расходы на материалы для упаковки - Поддоны</v>
          </cell>
        </row>
        <row r="119">
          <cell r="E119" t="str">
            <v>208080000 - Расходы на материалы для упаковки - ДВП</v>
          </cell>
        </row>
        <row r="120">
          <cell r="E120" t="str">
            <v>208090000 - Расходы на материалы для упаковки - Фанера</v>
          </cell>
        </row>
        <row r="121">
          <cell r="E121" t="str">
            <v>208100000 - Расходы на материалы для упаковки - Прочие</v>
          </cell>
        </row>
        <row r="122">
          <cell r="E122" t="str">
            <v>208120000 - Расходы на материалы для упаковки - Unclassified</v>
          </cell>
        </row>
        <row r="123">
          <cell r="E123" t="str">
            <v>209010000 - Расходы на услуги по заготовке</v>
          </cell>
        </row>
        <row r="124">
          <cell r="E124" t="str">
            <v>209020000 - Расходы на услуги по вывозке</v>
          </cell>
        </row>
        <row r="125">
          <cell r="E125" t="str">
            <v>210101000 - Себестоимость товаров для перепродажи - Мешки индустриальные</v>
          </cell>
        </row>
        <row r="126">
          <cell r="E126" t="str">
            <v>210102000 - Себестоимость товаров для перепродажи - Потребительская упаковка</v>
          </cell>
        </row>
        <row r="127">
          <cell r="E127" t="str">
            <v>210200000 - Себестоимость товаров для перепродажи - Фанера</v>
          </cell>
        </row>
        <row r="128">
          <cell r="E128" t="str">
            <v>210300000 - Себестоимость товаров для перепродажи - Плиты</v>
          </cell>
        </row>
        <row r="129">
          <cell r="E129" t="str">
            <v>210400000 - Себестоимость товаров для перепродажи - Пиломатериалы</v>
          </cell>
        </row>
        <row r="130">
          <cell r="E130" t="str">
            <v>210501000 - Себестоимость товаров для перепродажи - Пиловочник</v>
          </cell>
        </row>
        <row r="131">
          <cell r="E131" t="str">
            <v>210502000 - Себестоимость товаров для перепродажи - Балансы хвойные</v>
          </cell>
        </row>
        <row r="132">
          <cell r="E132" t="str">
            <v>210503000 - Себестоимость товаров для перепродажи - Балансы лиственные</v>
          </cell>
        </row>
        <row r="133">
          <cell r="E133" t="str">
            <v>210504000 - Себестоимость товаров для перепродажи - Фанкряж</v>
          </cell>
        </row>
        <row r="134">
          <cell r="E134" t="str">
            <v>210505000 - Себестоимость товаров для перепродажи - Спичкряж</v>
          </cell>
        </row>
        <row r="135">
          <cell r="E135" t="str">
            <v>210506000 - Себестоимость товаров для перепродажи - Техсырье</v>
          </cell>
        </row>
        <row r="136">
          <cell r="E136" t="str">
            <v>210507000 - Себестоимость товаров для перепродажи - Топливная древесина</v>
          </cell>
        </row>
        <row r="137">
          <cell r="E137" t="str">
            <v>210508000 - Себестоимость товаров для перепродажи - Дрова</v>
          </cell>
        </row>
        <row r="138">
          <cell r="E138" t="str">
            <v>210600000 - Себестоимость товаров для перепродажи - Лесохимия</v>
          </cell>
        </row>
        <row r="139">
          <cell r="E139" t="str">
            <v>210700000 - Себестоимость товаров для перепродажи - Теплоэнергия</v>
          </cell>
        </row>
        <row r="140">
          <cell r="E140" t="str">
            <v>210800000 - Себестоимость товаров для перепродажи - Прочее</v>
          </cell>
        </row>
        <row r="141">
          <cell r="E141" t="str">
            <v>210900000 - Себестоимость товаров для перепродажи - Unclassified</v>
          </cell>
        </row>
        <row r="142">
          <cell r="E142" t="str">
            <v>211000000 - Расходы на услуги по строительству домов</v>
          </cell>
        </row>
        <row r="143">
          <cell r="E143" t="str">
            <v xml:space="preserve">212010000 - Расходы на подготовку сырья </v>
          </cell>
        </row>
        <row r="144">
          <cell r="E144" t="str">
            <v>212020000 - Расходы на сортировку, укладку, подвозку готовой продукции</v>
          </cell>
        </row>
        <row r="145">
          <cell r="E145" t="str">
            <v>212030000 - Расходы на доставку тепловой энергии</v>
          </cell>
        </row>
        <row r="146">
          <cell r="E146" t="str">
            <v>212050000 - Прочая себестоимоисть - Unclassified</v>
          </cell>
        </row>
        <row r="147">
          <cell r="E147" t="str">
            <v>213000000 - Распределение себестоимости на коммерческие и административно-хозяйственные расходы</v>
          </cell>
        </row>
        <row r="148">
          <cell r="E148" t="str">
            <v>214000000 - Изменение остатков готовой продукции, НЗП, товаров в пути в части себестоимости</v>
          </cell>
        </row>
        <row r="149">
          <cell r="E149" t="str">
            <v>215000000 - Расходы на аренду ОС производственного назначения</v>
          </cell>
        </row>
        <row r="150">
          <cell r="E150" t="str">
            <v>216010000 - Расходы на лесфонд - расходы на аренду лесфонда</v>
          </cell>
        </row>
        <row r="151">
          <cell r="E151" t="str">
            <v>216020100 - Материалы - расходы на лесфонд - расходы на лесовосстановление</v>
          </cell>
        </row>
        <row r="152">
          <cell r="E152" t="str">
            <v>216020200 - Прочие расходы - расходы на лесфонд - расходы на лесовосстановление</v>
          </cell>
        </row>
        <row r="153">
          <cell r="E153" t="str">
            <v>216030100 - Материалы - расходы на лесфонд - расходы на лесохозяйственные работы</v>
          </cell>
        </row>
        <row r="154">
          <cell r="E154" t="str">
            <v>216030200 - Прочие расходы - расходы на лесфонд - расходы на лесохозяйственные работы</v>
          </cell>
        </row>
        <row r="155">
          <cell r="E155" t="str">
            <v>216040000 - Расходы на лесфонд - расходы на отводы</v>
          </cell>
        </row>
        <row r="156">
          <cell r="E156" t="str">
            <v>216050000 - Расходы на лесфонд - расходы на разработку проектной документации</v>
          </cell>
        </row>
        <row r="157">
          <cell r="E157" t="str">
            <v>216060000 - Расходы на лесфонд - сертификация FSC</v>
          </cell>
        </row>
        <row r="158">
          <cell r="E158" t="str">
            <v>216070000 - Расходы на лесфонд - прочее</v>
          </cell>
        </row>
        <row r="159">
          <cell r="E159" t="str">
            <v>217010110 - Ремонтные работы - Лесозаготовительная техника - капитальные ремонты</v>
          </cell>
        </row>
        <row r="160">
          <cell r="E160" t="str">
            <v>217010120 - Ремонтные работы - Лесозаготовительная техника - текущие ремонты</v>
          </cell>
        </row>
        <row r="161">
          <cell r="E161" t="str">
            <v>217010210 - Ремонтные работы - Лесовозная техника - капитальные ремонты</v>
          </cell>
        </row>
        <row r="162">
          <cell r="E162" t="str">
            <v>217010220 - Ремонтные работы - Лесовозная техника - текущие ремонты</v>
          </cell>
        </row>
        <row r="163">
          <cell r="E163" t="str">
            <v>217010310 - Ремонтные работы - Основное технологическое оборудование - капитальные ремонты</v>
          </cell>
        </row>
        <row r="164">
          <cell r="E164" t="str">
            <v>217010320 - Ремонтные работы - Основное технологическое оборудование - текущие ремонты</v>
          </cell>
        </row>
        <row r="165">
          <cell r="E165" t="str">
            <v>217010410 - Ремонтные работы - Прочее оборудование - капитальные ремонты</v>
          </cell>
        </row>
        <row r="166">
          <cell r="E166" t="str">
            <v>217010420 - Ремонтные работы - Прочее оборудование - текущие ремонты</v>
          </cell>
        </row>
        <row r="167">
          <cell r="E167" t="str">
            <v>217010510 - Ремонтные работы - Дорожная техника - капитальные ремонты</v>
          </cell>
        </row>
        <row r="168">
          <cell r="E168" t="str">
            <v>217010520 - Ремонтные работы - Дорожная техника - текущие ремонты</v>
          </cell>
        </row>
        <row r="169">
          <cell r="E169" t="str">
            <v>217010610 - Ремонтные работы - Прочие транспортные средства - капитальные ремонты</v>
          </cell>
        </row>
        <row r="170">
          <cell r="E170" t="str">
            <v>217010620 - Ремонтные работы - Прочие транспортные средства - текущие ремонты</v>
          </cell>
        </row>
        <row r="171">
          <cell r="E171" t="str">
            <v>217010700 - Расходы на ремонтные работы - Unclassified</v>
          </cell>
        </row>
        <row r="172">
          <cell r="E172" t="str">
            <v>217020110 - Лесозаготовительная техника - капитальные ремонты - материалы и запчасти</v>
          </cell>
        </row>
        <row r="173">
          <cell r="E173" t="str">
            <v>217020120 - Лесозаготовительная техника - текущие ремонты - материалы и запчасти</v>
          </cell>
        </row>
        <row r="174">
          <cell r="E174" t="str">
            <v>217020210 - Лесовозная техника - капитальные ремонты - материалы и запчасти</v>
          </cell>
        </row>
        <row r="175">
          <cell r="E175" t="str">
            <v>217020220 - Лесовозная техника - текущие ремонты - материалы и запчасти</v>
          </cell>
        </row>
        <row r="176">
          <cell r="E176" t="str">
            <v>217020310 - Основное технологическое оборудование - капитальные ремонты - материалы и запчасти</v>
          </cell>
        </row>
        <row r="177">
          <cell r="E177" t="str">
            <v>217020320 - Основное технологическое оборудование - текущие ремонты - материалы и запчасти</v>
          </cell>
        </row>
        <row r="178">
          <cell r="E178" t="str">
            <v>217020410 - Прочее оборудование - капитальные ремонты - материалы и запчасти</v>
          </cell>
        </row>
        <row r="179">
          <cell r="E179" t="str">
            <v>217020420 - Прочее оборудование - текущие ремонты - материалы и запчасти</v>
          </cell>
        </row>
        <row r="180">
          <cell r="E180" t="str">
            <v>217020510 - Дорожная техника - капитальные ремонты - материалы и запчасти</v>
          </cell>
        </row>
        <row r="181">
          <cell r="E181" t="str">
            <v>217020520 - Дорожная техника - текущие ремонты - материалы и запчасти</v>
          </cell>
        </row>
        <row r="182">
          <cell r="E182" t="str">
            <v>217020610 - Прочие транспортные средства - капитальные ремонты - материалы и запчасти</v>
          </cell>
        </row>
        <row r="183">
          <cell r="E183" t="str">
            <v>217020620 - Прочие транспортные средства - текущие ремонты - материалы и запчасти</v>
          </cell>
        </row>
        <row r="184">
          <cell r="E184" t="str">
            <v>217020700 - Расходы на материалы и запчасти для ремонтов - Unclassified</v>
          </cell>
        </row>
        <row r="185">
          <cell r="E185" t="str">
            <v>217030100 - Прочие расходы на ремонты - Лесозаготовительная техника</v>
          </cell>
        </row>
        <row r="186">
          <cell r="E186" t="str">
            <v>217030200 - Прочие расходы на ремонты - Лесовозная техника</v>
          </cell>
        </row>
        <row r="187">
          <cell r="E187" t="str">
            <v>217030300 - Прочие расходы на ремонты - Основное технологическое оборудование</v>
          </cell>
        </row>
        <row r="188">
          <cell r="E188" t="str">
            <v>217030400 - Прочие расходы на ремонты - Прочее оборудование</v>
          </cell>
        </row>
        <row r="189">
          <cell r="E189" t="str">
            <v>217030500 - Прочие расходы на ремонты - Дорожная техника</v>
          </cell>
        </row>
        <row r="190">
          <cell r="E190" t="str">
            <v>217030600 - Прочие расходы на ремонты - Прочие транспортные средства</v>
          </cell>
        </row>
        <row r="191">
          <cell r="E191" t="str">
            <v>218000000 - Расходы на содержание основных средств (ТО, наладка, поверка, диагностика, экспертиза и т.п.)</v>
          </cell>
        </row>
        <row r="192">
          <cell r="E192" t="str">
            <v>219010000 - Расходы на одежду бум.машин</v>
          </cell>
        </row>
        <row r="193">
          <cell r="E193" t="str">
            <v>219020000 - Расходы на одежду прочих машин</v>
          </cell>
        </row>
        <row r="194">
          <cell r="E194" t="str">
            <v>219030000 - Расходы на режущий инструмент</v>
          </cell>
        </row>
        <row r="195">
          <cell r="E195" t="str">
            <v>220010000 - Расходы на услуги по строительству зимних дорог</v>
          </cell>
        </row>
        <row r="196">
          <cell r="E196" t="str">
            <v>220020000 - Расходы на песчано-гравийную смесь</v>
          </cell>
        </row>
        <row r="197">
          <cell r="E197" t="str">
            <v>220030000 - Расходы на прочие материалы на строительство и содержание дорог</v>
          </cell>
        </row>
        <row r="198">
          <cell r="E198" t="str">
            <v>220040000 - Расходы на услуги по содержанию лесовозных дорог</v>
          </cell>
        </row>
        <row r="199">
          <cell r="E199" t="str">
            <v>220050000 - Расходы по строительству дорог ВГО (всесезонные дороги)</v>
          </cell>
        </row>
        <row r="200">
          <cell r="E200" t="str">
            <v>221010000 - Расходы на вспомогательные материалы и запчасти</v>
          </cell>
        </row>
        <row r="201">
          <cell r="E201" t="str">
            <v>221020000 - Расходны на списание малоценных ОС</v>
          </cell>
        </row>
        <row r="202">
          <cell r="E202" t="str">
            <v>222000000 - Расходы на сертификацию продукции</v>
          </cell>
        </row>
        <row r="203">
          <cell r="E203" t="str">
            <v>223010100 - Расходы на комиссионные брокерам (дилерам)</v>
          </cell>
        </row>
        <row r="204">
          <cell r="E204" t="str">
            <v>223010200 - Расходы на прочие комиссионные и агентские вознаграждения</v>
          </cell>
        </row>
        <row r="205">
          <cell r="E205" t="str">
            <v>223020000 - Расходы на экспортные пошлины</v>
          </cell>
        </row>
        <row r="206">
          <cell r="E206" t="str">
            <v>223030000 - Расходы на услуги по таможенному и прочему оформлению продаж (в т.ч. паспорта сделок, сертификация)</v>
          </cell>
        </row>
        <row r="207">
          <cell r="E207" t="str">
            <v>223040111 - Расходы на доставку ГП - Основная продукция -  Водный фрахт</v>
          </cell>
        </row>
        <row r="208">
          <cell r="E208" t="str">
            <v>223040112 - Расходы на доставку ГП - Основная продукция -  Ж/д тариф</v>
          </cell>
        </row>
        <row r="209">
          <cell r="E209" t="str">
            <v>223040113 - Расходы на доставку ГП - Основная продукция -  Автотранспорт</v>
          </cell>
        </row>
        <row r="210">
          <cell r="E210" t="str">
            <v xml:space="preserve">223040114 - Расходы на доставку ГП - Основная продукция -  Расходы на транспортно-экспедиторские услуги </v>
          </cell>
        </row>
        <row r="211">
          <cell r="E211" t="str">
            <v>223040121 - Расходы на доставку ГП - Товары для перепродажи - Водный фрахт</v>
          </cell>
        </row>
        <row r="212">
          <cell r="E212" t="str">
            <v>223040122 - Расходы на доставку ГП - Товары для перепродажи - Ж/д тариф</v>
          </cell>
        </row>
        <row r="213">
          <cell r="E213" t="str">
            <v>223040123 - Расходы на доставку ГП - Товары для перепродажи - Автотранспорт</v>
          </cell>
        </row>
        <row r="214">
          <cell r="E214" t="str">
            <v>223040124 - Расходы на доставку ГП - Товары для перепродажи -  Расходы на транспортно-экспедиторские услуги</v>
          </cell>
        </row>
        <row r="215">
          <cell r="E215" t="str">
            <v>223040131 - Расходы на доставку ГП - Прочая реализация - Водный фрахт</v>
          </cell>
        </row>
        <row r="216">
          <cell r="E216" t="str">
            <v>223040132 - Расходы на доставку ГП - Прочая реализация - Ж/д тариф</v>
          </cell>
        </row>
        <row r="217">
          <cell r="E217" t="str">
            <v>223040133 - Расходы на доставку ГП - Прочая реализация - Автотранспорт</v>
          </cell>
        </row>
        <row r="218">
          <cell r="E218" t="str">
            <v>223040134 - Расходы на доставку ГП - Прочая реализация -  Расходы на транспортно-экспедиторские услуги</v>
          </cell>
        </row>
        <row r="219">
          <cell r="E219" t="str">
            <v>223040211 - Расходы по производству реквизита</v>
          </cell>
        </row>
        <row r="220">
          <cell r="E220" t="str">
            <v xml:space="preserve">223040212 - Услуги по погрузке - разгрузке </v>
          </cell>
        </row>
        <row r="221">
          <cell r="E221" t="str">
            <v>223040213 - Материал для отгрузки</v>
          </cell>
        </row>
        <row r="222">
          <cell r="E222" t="str">
            <v>223040220 - Расходы на погрузо-разгрузочные работы - Прочее</v>
          </cell>
        </row>
        <row r="223">
          <cell r="E223" t="str">
            <v>223040300 - Расходы на услуги по содержанию и управлению складами ГП</v>
          </cell>
        </row>
        <row r="224">
          <cell r="E224" t="str">
            <v>223040410 - Расходы на подачу/уборку вагонов</v>
          </cell>
        </row>
        <row r="225">
          <cell r="E225" t="str">
            <v>223040420 - Расходы на аренду ж/д вагонов</v>
          </cell>
        </row>
        <row r="226">
          <cell r="E226" t="str">
            <v>223040430 - Расходы на пользование подъездным путем перевозчика</v>
          </cell>
        </row>
        <row r="227">
          <cell r="E227" t="str">
            <v>223040440 - Расходы на ремонтные работы, тех.обслуживание  железнодорожных путей</v>
          </cell>
        </row>
        <row r="228">
          <cell r="E228" t="str">
            <v>223040450 - Расходы на обслуживание водного терминала</v>
          </cell>
        </row>
        <row r="229">
          <cell r="E229" t="str">
            <v>223040460 - Расходы на прочие услуги по использованию ж/д инфраструктуры и водного терминала</v>
          </cell>
        </row>
        <row r="230">
          <cell r="E230" t="str">
            <v>223040500 - Расходы на логистику - Unclassified</v>
          </cell>
        </row>
        <row r="231">
          <cell r="E231" t="str">
            <v xml:space="preserve">223050100 - Расходы на маркетинговые исследования </v>
          </cell>
        </row>
        <row r="232">
          <cell r="E232" t="str">
            <v>223050200 - Расходы на рекламу</v>
          </cell>
        </row>
        <row r="233">
          <cell r="E233" t="str">
            <v>223050300 - Расходы на полиграфию</v>
          </cell>
        </row>
        <row r="234">
          <cell r="E234" t="str">
            <v>223050400 - Расходы на выставки и экспозиции</v>
          </cell>
        </row>
        <row r="235">
          <cell r="E235" t="str">
            <v>223050500 - Прочие маркетинговые расходы</v>
          </cell>
        </row>
        <row r="236">
          <cell r="E236" t="str">
            <v>223060000 - Перенос части себестоимости на коммерческие расходы</v>
          </cell>
        </row>
        <row r="237">
          <cell r="E237" t="str">
            <v>223070000 - Прочие коммерческие расходы</v>
          </cell>
        </row>
        <row r="238">
          <cell r="E238" t="str">
            <v>224010000 - Прочие транспортные услуги - Доставка и перемещение ТМЦ</v>
          </cell>
        </row>
        <row r="239">
          <cell r="E239" t="str">
            <v xml:space="preserve">224020000 - Прочие транспортные услуги - Доставка техники </v>
          </cell>
        </row>
        <row r="240">
          <cell r="E240" t="str">
            <v>224030000 - Прочие транспортные услуги - Доставка рабочих на рабочие места</v>
          </cell>
        </row>
        <row r="241">
          <cell r="E241" t="str">
            <v>224040000 - Прочие транспортные услуги - Прочие транспортные услуги</v>
          </cell>
        </row>
        <row r="242">
          <cell r="E242" t="str">
            <v>225010000 - Расходы на брендированную сувенирную и подарочную продукцию</v>
          </cell>
        </row>
        <row r="243">
          <cell r="E243" t="str">
            <v>225020000 - Расходы на небрендированную сувенирную и подарочную продукцию</v>
          </cell>
        </row>
        <row r="244">
          <cell r="E244" t="str">
            <v>225030000 - Расходы на размещение PR материалов (статьи, сюжеты и т.д.) в СМИ</v>
          </cell>
        </row>
        <row r="245">
          <cell r="E245" t="str">
            <v>225040000 - Расходы на спонсорство спорта, культуры, искусства и социальной сферы</v>
          </cell>
        </row>
        <row r="246">
          <cell r="E246" t="str">
            <v>225050000 - Расходы на поддержку и развитие бренда</v>
          </cell>
        </row>
        <row r="247">
          <cell r="E247" t="str">
            <v>225060000 - Расходы на создание PR контента</v>
          </cell>
        </row>
        <row r="248">
          <cell r="E248" t="str">
            <v>225070000 - Расходы на абонементы PR агентств</v>
          </cell>
        </row>
        <row r="249">
          <cell r="E249" t="str">
            <v>225080000 - Расходы на организацию PR мероприятий</v>
          </cell>
        </row>
        <row r="250">
          <cell r="E250" t="str">
            <v>225090000 - Расходы на издание и публикация годового отчета и др. корпоративных материалов (POSM)</v>
          </cell>
        </row>
        <row r="251">
          <cell r="E251" t="str">
            <v>225100000 - Расходы на проведение исследований и мониторингов (PR)</v>
          </cell>
        </row>
        <row r="252">
          <cell r="E252" t="str">
            <v>225110000 - Расходы на получение рейтингов</v>
          </cell>
        </row>
        <row r="253">
          <cell r="E253" t="str">
            <v>225120000 - Прочие расходы на PR</v>
          </cell>
        </row>
        <row r="254">
          <cell r="E254" t="str">
            <v>226010100 - Расходы на оплату труда - Осн. производство</v>
          </cell>
        </row>
        <row r="255">
          <cell r="E255" t="str">
            <v>226010200 - Расходы на оплату труда - Вспомогательное производство</v>
          </cell>
        </row>
        <row r="256">
          <cell r="E256" t="str">
            <v>226010300 - Расходы на оплату труда - Коммерческий персонал</v>
          </cell>
        </row>
        <row r="257">
          <cell r="E257" t="str">
            <v>226010400 - Расходы на оплату труда - Маркетинговый персонал</v>
          </cell>
        </row>
        <row r="258">
          <cell r="E258" t="str">
            <v>226010500 - Расходы на оплату труда - Административный персонал</v>
          </cell>
        </row>
        <row r="259">
          <cell r="E259" t="str">
            <v>226010600 - Расходы на оплату труда - Общепроизводственный персонал</v>
          </cell>
        </row>
        <row r="260">
          <cell r="E260" t="str">
            <v>226020100 - Расходы на премии - Осн. производство</v>
          </cell>
        </row>
        <row r="261">
          <cell r="E261" t="str">
            <v>226020200 - Расходы на премии - Вспомогательное производство</v>
          </cell>
        </row>
        <row r="262">
          <cell r="E262" t="str">
            <v>226020300 - Расходы на премии - Коммерческий персонал</v>
          </cell>
        </row>
        <row r="263">
          <cell r="E263" t="str">
            <v>226020400 - Расходы на премии - Маркетинговый персонал</v>
          </cell>
        </row>
        <row r="264">
          <cell r="E264" t="str">
            <v>226020500 - Расходы на премии - Административный персонал</v>
          </cell>
        </row>
        <row r="265">
          <cell r="E265" t="str">
            <v>226020700 - Расходы на премии - Общепроизводственный персонал</v>
          </cell>
        </row>
        <row r="266">
          <cell r="E266" t="str">
            <v>226030000 - Расходы на внештатных сотрудников</v>
          </cell>
        </row>
        <row r="267">
          <cell r="E267" t="str">
            <v>226040100 - Расходы на страховые отчисления с ФОТ - Основное производство</v>
          </cell>
        </row>
        <row r="268">
          <cell r="E268" t="str">
            <v>226040200 - Расходы на страховые отчисления с ФОТ - Вспомогательное производство</v>
          </cell>
        </row>
        <row r="269">
          <cell r="E269" t="str">
            <v>226040300 - Расходы на страховые отчисления с ФОТ - Коммерческий персонал</v>
          </cell>
        </row>
        <row r="270">
          <cell r="E270" t="str">
            <v>226040400 - Расходы на страховые отчисления с ФОТ - Маркетинговый персонал</v>
          </cell>
        </row>
        <row r="271">
          <cell r="E271" t="str">
            <v>226040500 - Расходы на страховые отчисления с ФОТ - Административный персонал</v>
          </cell>
        </row>
        <row r="272">
          <cell r="E272" t="str">
            <v>226040900 - Расходы на страховые отчисления с ФОТ - Общепроизводственный персонал</v>
          </cell>
        </row>
        <row r="273">
          <cell r="E273" t="str">
            <v>227010000 - Расходы на ДМС</v>
          </cell>
        </row>
        <row r="274">
          <cell r="E274" t="str">
            <v>227020000 - Расходы на компенсации персоналу</v>
          </cell>
        </row>
        <row r="275">
          <cell r="E275" t="str">
            <v>227030000 - Расходы на найм</v>
          </cell>
        </row>
        <row r="276">
          <cell r="E276" t="str">
            <v>227040000 - Расходы на обучение</v>
          </cell>
        </row>
        <row r="277">
          <cell r="E277" t="str">
            <v>227050000 - Расходы на выплаты по сокращениям</v>
          </cell>
        </row>
        <row r="278">
          <cell r="E278" t="str">
            <v>227060100 - Расходы на внутренние корпоративные мероприятия - День корпорации (АФК "Система")</v>
          </cell>
        </row>
        <row r="279">
          <cell r="E279" t="str">
            <v>227060200 - Расходы на внутренние корпоративные мероприятия - День Леса</v>
          </cell>
        </row>
        <row r="280">
          <cell r="E280" t="str">
            <v>227060300 - Расходы на внутренние корпоративные мероприятия - Новый год</v>
          </cell>
        </row>
        <row r="281">
          <cell r="E281" t="str">
            <v>227060400 - Расходы на внутренние корпоративные мероприятия - субботники</v>
          </cell>
        </row>
        <row r="282">
          <cell r="E282" t="str">
            <v>227060500 - Расходы на внутренние корпоративные мероприятия - прочие</v>
          </cell>
        </row>
        <row r="283">
          <cell r="E283" t="str">
            <v>227060600 - Расходы на внутренние корпоративные мероприятия - Unclassified</v>
          </cell>
        </row>
        <row r="284">
          <cell r="E284" t="str">
            <v>227070100 - Расходы на внутренние спортивные мероприятия - взнос в Межрегиональный фонд содействия развитию спорта (на соревнования в АФК "Система")</v>
          </cell>
        </row>
        <row r="285">
          <cell r="E285" t="str">
            <v>227070200 - Расходы на внутренние спортивные мероприятия - спартакиада на предприятии</v>
          </cell>
        </row>
        <row r="286">
          <cell r="E286" t="str">
            <v>227070300 - Расходы на внутренние спортивные мероприятия - спартакиада АФК "Система"</v>
          </cell>
        </row>
        <row r="287">
          <cell r="E287" t="str">
            <v>227070400 - Расходы на внутренние спортивные мероприятия - спортивные праздники цехов и предприятия</v>
          </cell>
        </row>
        <row r="288">
          <cell r="E288" t="str">
            <v>227070500 - Расходы на внутренние спортивные мероприятия - прочие</v>
          </cell>
        </row>
        <row r="289">
          <cell r="E289" t="str">
            <v>227070600 - Расходы на внутренние спортивные мероприятия - Unclassified</v>
          </cell>
        </row>
        <row r="290">
          <cell r="E290" t="str">
            <v>227080000 - Прочие расходы на персонал - прочие</v>
          </cell>
        </row>
        <row r="291">
          <cell r="E291" t="str">
            <v>228010100 - Расходы на спецодежду</v>
          </cell>
        </row>
        <row r="292">
          <cell r="E292" t="str">
            <v>228010200 - Расходы на аптечки</v>
          </cell>
        </row>
        <row r="293">
          <cell r="E293" t="str">
            <v>228010300 - Расходы на специальную оценку рабочих мест</v>
          </cell>
        </row>
        <row r="294">
          <cell r="E294" t="str">
            <v>228010400 - Расходы на стандартизацию и сертификацию в области охраны труда</v>
          </cell>
        </row>
        <row r="295">
          <cell r="E295" t="str">
            <v>228010500 - Расходы на проведение медицинских осмотров</v>
          </cell>
        </row>
        <row r="296">
          <cell r="E296" t="str">
            <v>228010600 - Расходы на мыло и другие смывающие и обезвреживающие средства</v>
          </cell>
        </row>
        <row r="297">
          <cell r="E297" t="str">
            <v>228010700 - Расходы на питьевую воду</v>
          </cell>
        </row>
        <row r="298">
          <cell r="E298" t="str">
            <v>228010800 - Прочие расходы на охрану труда</v>
          </cell>
        </row>
        <row r="299">
          <cell r="E299" t="str">
            <v>228020100 - Расходы на вывозку, размещение и утилизацию отходов</v>
          </cell>
        </row>
        <row r="300">
          <cell r="E300" t="str">
            <v>228020200 - Расходы на рекультивацию территорий</v>
          </cell>
        </row>
        <row r="301">
          <cell r="E301" t="str">
            <v>228020300 - Расходы на мониторинг санитарно-защитной зоны</v>
          </cell>
        </row>
        <row r="302">
          <cell r="E302" t="str">
            <v>228020400 - Расходы на плату за негативное воздействие на окружающую среду</v>
          </cell>
        </row>
        <row r="303">
          <cell r="E303" t="str">
            <v>228020500 - Расходы на стандартизацию и сертификацию в области природоохранных мероприятий</v>
          </cell>
        </row>
        <row r="304">
          <cell r="E304" t="str">
            <v>228020600 - Расходы на разработку проектов выбросов в окружающую среду и образование размещения отходов</v>
          </cell>
        </row>
        <row r="305">
          <cell r="E305" t="str">
            <v>228020700 - Прочие расходы на экологию</v>
          </cell>
        </row>
        <row r="306">
          <cell r="E306" t="str">
            <v>228030000 - Расходы на аудит ДЗО в области ОТ, ПБ и Э</v>
          </cell>
        </row>
        <row r="307">
          <cell r="E307" t="str">
            <v xml:space="preserve">228040000 - Расходы на проведение деловых игр по управлению ОТ, ПБ и Э
</v>
          </cell>
        </row>
        <row r="308">
          <cell r="E308" t="str">
            <v>228050000 - Прочие расходы на промышленную безопасность</v>
          </cell>
        </row>
        <row r="309">
          <cell r="E309" t="str">
            <v>229010000 - Расходы на аренду земли</v>
          </cell>
        </row>
        <row r="310">
          <cell r="E310" t="str">
            <v>229020100 - Расходы на аренду помещений - админ. офисы</v>
          </cell>
        </row>
        <row r="311">
          <cell r="E311" t="str">
            <v>229020200 - Расходы на аренду помещений - производственные</v>
          </cell>
        </row>
        <row r="312">
          <cell r="E312" t="str">
            <v>229020300 - Расходы на аренду помещений - склады</v>
          </cell>
        </row>
        <row r="313">
          <cell r="E313" t="str">
            <v>229020400 - Расходы на аренду помещений - офисы продаж</v>
          </cell>
        </row>
        <row r="314">
          <cell r="E314" t="str">
            <v>229020500 - Расходы на аренду помещений - гаражи</v>
          </cell>
        </row>
        <row r="315">
          <cell r="E315" t="str">
            <v>229990000 - Расходы на аренду - прочие</v>
          </cell>
        </row>
        <row r="316">
          <cell r="E316" t="str">
            <v>230010100 - Расходы на коммунальные услуги - админ. офисы</v>
          </cell>
        </row>
        <row r="317">
          <cell r="E317" t="str">
            <v>230010200 - Расходы на коммунальные услуги - производственные помещения</v>
          </cell>
        </row>
        <row r="318">
          <cell r="E318" t="str">
            <v>230010300 - Расходы на коммунальные услуги - склады</v>
          </cell>
        </row>
        <row r="319">
          <cell r="E319" t="str">
            <v>230010400 - Расходы на коммунальные услуги - офисы продаж</v>
          </cell>
        </row>
        <row r="320">
          <cell r="E320" t="str">
            <v>230010500 - Расходы на коммунальные услуги - гаражи</v>
          </cell>
        </row>
        <row r="321">
          <cell r="E321" t="str">
            <v>230020100 - Расходы на ремонт и обслуживание - админ. офисы</v>
          </cell>
        </row>
        <row r="322">
          <cell r="E322" t="str">
            <v>230020200 - Расходы на ремонт и обслуживание - производственные помещения</v>
          </cell>
        </row>
        <row r="323">
          <cell r="E323" t="str">
            <v>230020300 - Расходы на ремонт и обслуживание - склады</v>
          </cell>
        </row>
        <row r="324">
          <cell r="E324" t="str">
            <v>230020400 - Расходы на ремонт и обслуживание - офисы продаж</v>
          </cell>
        </row>
        <row r="325">
          <cell r="E325" t="str">
            <v>230020500 - Расходы на ремонт и обслуживание - гаражи</v>
          </cell>
        </row>
        <row r="326">
          <cell r="E326" t="str">
            <v>230030100 - Расходы на содержание помещений - админ. офисы</v>
          </cell>
        </row>
        <row r="327">
          <cell r="E327" t="str">
            <v>230030200 - Расходы на содержание помещений - производственные помещения</v>
          </cell>
        </row>
        <row r="328">
          <cell r="E328" t="str">
            <v>230030300 - Расходы на содержание помещений - склады</v>
          </cell>
        </row>
        <row r="329">
          <cell r="E329" t="str">
            <v>230030400 - Расходы на содержание помещений - офисы продаж</v>
          </cell>
        </row>
        <row r="330">
          <cell r="E330" t="str">
            <v>230030500 - Расходы на содержание помещений - гаражи</v>
          </cell>
        </row>
        <row r="331">
          <cell r="E331" t="str">
            <v>230040100 - Расходы на ТО кондиционеров - админ. офисы</v>
          </cell>
        </row>
        <row r="332">
          <cell r="E332" t="str">
            <v>230040200 - Расходы на ТО кондиционеров - производственные помещения</v>
          </cell>
        </row>
        <row r="333">
          <cell r="E333" t="str">
            <v>230040300 - Расходы на ТО кондиционеров - склады</v>
          </cell>
        </row>
        <row r="334">
          <cell r="E334" t="str">
            <v>230040400 - Расходы на ТО кондиционеров - офисы продаж</v>
          </cell>
        </row>
        <row r="335">
          <cell r="E335" t="str">
            <v>230040500 - Расходы на ТО кондиционеров - гаражи</v>
          </cell>
        </row>
        <row r="336">
          <cell r="E336" t="str">
            <v>230050100 - Расходы на эксплуатацию инженерных систем, в т.ч. ОПС - админ. офисы</v>
          </cell>
        </row>
        <row r="337">
          <cell r="E337" t="str">
            <v>230050200 - Расходы на эксплуатацию инженерных систем, в т.ч. ОПС - производственные помещения</v>
          </cell>
        </row>
        <row r="338">
          <cell r="E338" t="str">
            <v>230050300 - Расходы на эксплуатацию инженерных систем, в т.ч. ОПС - склады</v>
          </cell>
        </row>
        <row r="339">
          <cell r="E339" t="str">
            <v>230050400 - Расходы на эксплуатацию инженерных систем, в т.ч. ОПС - офисы продаж</v>
          </cell>
        </row>
        <row r="340">
          <cell r="E340" t="str">
            <v>230060100 - Расходы на аренду автотранспорта</v>
          </cell>
        </row>
        <row r="341">
          <cell r="E341" t="str">
            <v>230060200 - Расходы на ремонт и ТО автотранспорта</v>
          </cell>
        </row>
        <row r="342">
          <cell r="E342" t="str">
            <v>230060300 - Расходы на запчасти для автотранспорта</v>
          </cell>
        </row>
        <row r="343">
          <cell r="E343" t="str">
            <v>230060400 - Расходы на парковку и мойку автомобилей</v>
          </cell>
        </row>
        <row r="344">
          <cell r="E344" t="str">
            <v>230060500 - Расходы на автотранспорт - прочие</v>
          </cell>
        </row>
        <row r="345">
          <cell r="E345" t="str">
            <v>230070100 - Расходы на почтовые отправления</v>
          </cell>
        </row>
        <row r="346">
          <cell r="E346" t="str">
            <v>230070200 - Расходы на курьерские услуги</v>
          </cell>
        </row>
        <row r="347">
          <cell r="E347" t="str">
            <v>230070300 - Расходы на почтовые и курьерские услуги - Unclassified</v>
          </cell>
        </row>
        <row r="348">
          <cell r="E348" t="str">
            <v>230080100 - Расходы на услуги мобильной связи</v>
          </cell>
        </row>
        <row r="349">
          <cell r="E349" t="str">
            <v>230080200 - Расходы на услуги фиксированной связи</v>
          </cell>
        </row>
        <row r="350">
          <cell r="E350" t="str">
            <v>230080400 - Расходы на услуги связи - Unclassified</v>
          </cell>
        </row>
        <row r="351">
          <cell r="E351" t="str">
            <v>230990100 - Расходы на расходные материалы на хозяйственные нужды</v>
          </cell>
        </row>
        <row r="352">
          <cell r="E352" t="str">
            <v>230990200 - Расходы на канцелярские товары</v>
          </cell>
        </row>
        <row r="353">
          <cell r="E353" t="str">
            <v>230990300 - Расходы на офисные расходные материалы и МБП</v>
          </cell>
        </row>
        <row r="354">
          <cell r="E354" t="str">
            <v>230990400 - Расходы на питание сотрудников офиса (чай/кофе/вода и т.д.)</v>
          </cell>
        </row>
        <row r="355">
          <cell r="E355" t="str">
            <v xml:space="preserve">230990500 - Расходы на цифровые и печатные издания (периодика, подписка, и т.п.) </v>
          </cell>
        </row>
        <row r="356">
          <cell r="E356" t="str">
            <v>230990600 - Расходы на полиграфическую продукцию для внутренних нужд</v>
          </cell>
        </row>
        <row r="357">
          <cell r="E357" t="str">
            <v>230990700 - Расходы на корпоративные издания</v>
          </cell>
        </row>
        <row r="358">
          <cell r="E358" t="str">
            <v>230990800 - Расходы на информационно-справочные услуги</v>
          </cell>
        </row>
        <row r="359">
          <cell r="E359" t="str">
            <v>230990900 - Расходы на нормативную документацию и БД</v>
          </cell>
        </row>
        <row r="360">
          <cell r="E360" t="str">
            <v>230991000 - Расходы на специальную и профессиональную литературу</v>
          </cell>
        </row>
        <row r="361">
          <cell r="E361" t="str">
            <v>230991100 - Расходы на оформление виз, приглашений и ОЗП</v>
          </cell>
        </row>
        <row r="362">
          <cell r="E362" t="str">
            <v>230991200 - Расходы на проведение конференций и семинаров (внутренних)</v>
          </cell>
        </row>
        <row r="363">
          <cell r="E363" t="str">
            <v>230991300 - Расходы на участие в конференциях и семинарах (внешних)</v>
          </cell>
        </row>
        <row r="364">
          <cell r="E364" t="str">
            <v>230991400 - Расходы на проведение СД, ОСА, стратегических сессий</v>
          </cell>
        </row>
        <row r="365">
          <cell r="E365" t="str">
            <v>230999900 - Прочие административные расходы</v>
          </cell>
        </row>
        <row r="366">
          <cell r="E366" t="str">
            <v>231010000 - Расходы на охрану объектов</v>
          </cell>
        </row>
        <row r="367">
          <cell r="E367" t="str">
            <v>231020000 - Расходы на проверку безопасности принимаемых сотрудников</v>
          </cell>
        </row>
        <row r="368">
          <cell r="E368" t="str">
            <v>231030000 - Расходы на ремонт и обслуживание систем безопасности</v>
          </cell>
        </row>
        <row r="369">
          <cell r="E369" t="str">
            <v>231040000 - Расходы на ремонт и обслуживание систем дистанционного мониторинга объектов</v>
          </cell>
        </row>
        <row r="370">
          <cell r="E370" t="str">
            <v>231050000 - Расходные материалы для производства пропусков</v>
          </cell>
        </row>
        <row r="371">
          <cell r="E371" t="str">
            <v>231060000 - Расходы на прочие услуги сторонних организаций по безопасности</v>
          </cell>
        </row>
        <row r="372">
          <cell r="E372" t="str">
            <v>231070000 - Расходы на абонентскую плату за оборудование и программное обеспечение - безопасность</v>
          </cell>
        </row>
        <row r="373">
          <cell r="E373" t="str">
            <v>231080000 - Расходы на услуги по защите от промышленного шпионажа</v>
          </cell>
        </row>
        <row r="374">
          <cell r="E374" t="str">
            <v>231090000 - Расходы на лицензии - безопасность</v>
          </cell>
        </row>
        <row r="375">
          <cell r="E375" t="str">
            <v>231990000 - Прочие расходы на безопасность</v>
          </cell>
        </row>
        <row r="376">
          <cell r="E376" t="str">
            <v>232010110 - Командировочные расходы, не связанные с обучением - Билеты на проезд</v>
          </cell>
        </row>
        <row r="377">
          <cell r="E377" t="str">
            <v xml:space="preserve">232010120 - Командировочные расходы, не связанные с обучением - Прочие расходы на билеты (бронь, агентское вознаграждение, и т.п) </v>
          </cell>
        </row>
        <row r="378">
          <cell r="E378" t="str">
            <v xml:space="preserve">232010130 - Командировочные расходы, не связанные с обучением - Возврат билетов (штраф и т.п.) </v>
          </cell>
        </row>
        <row r="379">
          <cell r="E379" t="str">
            <v>232010140 - Командировочные расходы, не связанные с обучением - ГСМ при использовании личного автотранспорта</v>
          </cell>
        </row>
        <row r="380">
          <cell r="E380" t="str">
            <v>232010150 - Командировочные расходы, не связанные с обучением - Расходы на такси</v>
          </cell>
        </row>
        <row r="381">
          <cell r="E381" t="str">
            <v xml:space="preserve">232010160 - Командировочные расходы, не связанные с обучением - Прочие расходы на транспорт (кроме такси) </v>
          </cell>
        </row>
        <row r="382">
          <cell r="E382" t="str">
            <v>232010200 - Командировочные расходы, не связанные с обучением - Проживание</v>
          </cell>
        </row>
        <row r="383">
          <cell r="E383" t="str">
            <v>232010300 - Командировочные расходы, не связанные с обучением - Суточные</v>
          </cell>
        </row>
        <row r="384">
          <cell r="E384" t="str">
            <v>232010400 - Командировочные расходы, не связанные с обучением - Прочие</v>
          </cell>
        </row>
        <row r="385">
          <cell r="E385" t="str">
            <v>232020110 - Командировочные расходы, связанные с обучением - Билеты на проезд</v>
          </cell>
        </row>
        <row r="386">
          <cell r="E386" t="str">
            <v xml:space="preserve">232020120 - Командировочные расходы, связанные с обучением - Прочие расходы на билеты (бронь, агентское вознаграждение, и т.п) </v>
          </cell>
        </row>
        <row r="387">
          <cell r="E387" t="str">
            <v xml:space="preserve">232020130 - Командировочные расходы, связанные с обучением - Возврат билетов (штраф и т.п.) </v>
          </cell>
        </row>
        <row r="388">
          <cell r="E388" t="str">
            <v>232020140 - Командировочные расходы, связанные с обучением - ГСМ при использовании личного автотранспорта</v>
          </cell>
        </row>
        <row r="389">
          <cell r="E389" t="str">
            <v>232020150 - Командировочные расходы, связанные с обучением - Расходы на такси</v>
          </cell>
        </row>
        <row r="390">
          <cell r="E390" t="str">
            <v xml:space="preserve">232020160 - Командировочные расходы, связанные с обучением - Прочие расходы на транспорт (кроме такси) </v>
          </cell>
        </row>
        <row r="391">
          <cell r="E391" t="str">
            <v>232020200 - Командировочные расходы, связанные с обучением - Проживание</v>
          </cell>
        </row>
        <row r="392">
          <cell r="E392" t="str">
            <v>232020300 - Командировочные расходы, связанные с обучением - Суточные</v>
          </cell>
        </row>
        <row r="393">
          <cell r="E393" t="str">
            <v>232020400 - Командировочные расходы, связанные с обучением - Прочие</v>
          </cell>
        </row>
        <row r="394">
          <cell r="E394" t="str">
            <v>232030000 - Командировочные расходы  - Unclassified</v>
          </cell>
        </row>
        <row r="395">
          <cell r="E395" t="str">
            <v>233000000 - Представительские расходы</v>
          </cell>
        </row>
        <row r="396">
          <cell r="E396" t="str">
            <v>234010000 - Расходы на страхование зданий и сооружений</v>
          </cell>
        </row>
        <row r="397">
          <cell r="E397" t="str">
            <v>234020000 - Расходы на страхование оборудования</v>
          </cell>
        </row>
        <row r="398">
          <cell r="E398" t="str">
            <v>234030100 - Расходы на ОСАГО</v>
          </cell>
        </row>
        <row r="399">
          <cell r="E399" t="str">
            <v>234030200 - Расходы на страхование автотранспорта - Ущерб</v>
          </cell>
        </row>
        <row r="400">
          <cell r="E400" t="str">
            <v>234040000 - Расходы на страхование - Прочие</v>
          </cell>
        </row>
        <row r="401">
          <cell r="E401" t="str">
            <v>235010100 - Консультационные услуги в рамках M&amp;A проектов (due diligence, оценка и т.д.)</v>
          </cell>
        </row>
        <row r="402">
          <cell r="E402" t="str">
            <v>235010200 - Консультационные услуги в рамках подготовки и актуализации стратегии</v>
          </cell>
        </row>
        <row r="403">
          <cell r="E403" t="str">
            <v>235010300 - Консультационные услуги в рамках продажи активов</v>
          </cell>
        </row>
        <row r="404">
          <cell r="E404" t="str">
            <v>235010400 - Консультационные услуги - прочие</v>
          </cell>
        </row>
        <row r="405">
          <cell r="E405" t="str">
            <v>235020100 - Расходы на государственные пошлины и сборы</v>
          </cell>
        </row>
        <row r="406">
          <cell r="E406" t="str">
            <v xml:space="preserve">235020200 - Расходы на юридические услуги </v>
          </cell>
        </row>
        <row r="407">
          <cell r="E407" t="str">
            <v>235020300 - Расходы на нотариальные услуги</v>
          </cell>
        </row>
        <row r="408">
          <cell r="E408" t="str">
            <v>235020400 - Расходы на услуги по переводу</v>
          </cell>
        </row>
        <row r="409">
          <cell r="E409" t="str">
            <v>235020500 - Расходы на услуги регистратора</v>
          </cell>
        </row>
        <row r="410">
          <cell r="E410" t="str">
            <v>235020600 - Расходы на услуги депозитария</v>
          </cell>
        </row>
        <row r="411">
          <cell r="E411" t="str">
            <v>235020700 - Прочие юридические расходы</v>
          </cell>
        </row>
        <row r="412">
          <cell r="E412" t="str">
            <v>235030000 - Расходы на аудит</v>
          </cell>
        </row>
        <row r="413">
          <cell r="E413" t="str">
            <v>236000000 - Расходы КСО и благотворительность</v>
          </cell>
        </row>
        <row r="414">
          <cell r="E414" t="str">
            <v>237010000 - Расходы на взносы в отраслевые и многоотраслевые объединения федерального значения ТПП РФ, РСПП, СЛЛР</v>
          </cell>
        </row>
        <row r="415">
          <cell r="E415" t="str">
            <v>237020000 - Расходы на взносы в отраслевые и профсоюзные организации</v>
          </cell>
        </row>
        <row r="416">
          <cell r="E416" t="str">
            <v>237030000 - Расходы на взносы в международные ассоциации производителей лесобумажной продукции</v>
          </cell>
        </row>
        <row r="417">
          <cell r="E417" t="str">
            <v>237040000 - Расходы на взносы в международные организации экологической направленности</v>
          </cell>
        </row>
        <row r="418">
          <cell r="E418" t="str">
            <v>237050000 - Прочие расходы на GR</v>
          </cell>
        </row>
        <row r="419">
          <cell r="E419" t="str">
            <v>238010100 - Расходы на поддержку и сопровождение ERP</v>
          </cell>
        </row>
        <row r="420">
          <cell r="E420" t="str">
            <v>238010200 - Расходы на поддержку и сопровождение бизнес-систем (кроме ERP)</v>
          </cell>
        </row>
        <row r="421">
          <cell r="E421" t="str">
            <v>238010300 - Расходы на поддержку и сопровождение пользовательского ПО</v>
          </cell>
        </row>
        <row r="422">
          <cell r="E422" t="str">
            <v>238010400 - Расходы на поддержку и сопровождение общего инфраструктурного ПО</v>
          </cell>
        </row>
        <row r="423">
          <cell r="E423" t="str">
            <v>238010500 - Лицензии на ПО</v>
          </cell>
        </row>
        <row r="424">
          <cell r="E424" t="str">
            <v>238020100 - Расходы на техническую поддержку элементов сети</v>
          </cell>
        </row>
        <row r="425">
          <cell r="E425" t="str">
            <v>238020200 - Расходы на техническую поддержку элементов серверного оборудования</v>
          </cell>
        </row>
        <row r="426">
          <cell r="E426" t="str">
            <v>238030000 - Расходы на расходные материалы и запчасти для оргтехники ИТ</v>
          </cell>
        </row>
        <row r="427">
          <cell r="E427" t="str">
            <v>238040000 - Расходы на Интернет</v>
          </cell>
        </row>
        <row r="428">
          <cell r="E428" t="str">
            <v>238990000 - Прочие расходы ИТ</v>
          </cell>
        </row>
        <row r="429">
          <cell r="E429" t="str">
            <v>239010100 - Расходы на услуги по управлению</v>
          </cell>
        </row>
        <row r="430">
          <cell r="E430" t="str">
            <v>239010200 - Расходы на услуги по лесоуправлению</v>
          </cell>
        </row>
        <row r="431">
          <cell r="E431" t="str">
            <v>239020000 - Расходы на услуги по управлению биржами</v>
          </cell>
        </row>
        <row r="432">
          <cell r="E432" t="str">
            <v>239030000 - Расходы на услуги по содержанию складов ТМЦ</v>
          </cell>
        </row>
        <row r="433">
          <cell r="E433" t="str">
            <v>239040000 - Расходы на прочие услуги сторонних организаций</v>
          </cell>
        </row>
        <row r="434">
          <cell r="E434" t="str">
            <v>240100000 - Резерв под обесценение торговой и прочей дебиторской задолженности</v>
          </cell>
        </row>
        <row r="435">
          <cell r="E435" t="str">
            <v>240200000 - Резерв под обесценение авансов</v>
          </cell>
        </row>
        <row r="436">
          <cell r="E436" t="str">
            <v>241000000 - Уценка и списание ОС, НМА</v>
          </cell>
        </row>
        <row r="437">
          <cell r="E437" t="str">
            <v>242000000 - Уценка и списание материальных запасов (ТМЦ)</v>
          </cell>
        </row>
        <row r="438">
          <cell r="E438" t="str">
            <v>243010000 - Результат от реализации НМА</v>
          </cell>
        </row>
        <row r="439">
          <cell r="E439" t="str">
            <v>243020000 - Результат от реализации земли</v>
          </cell>
        </row>
        <row r="440">
          <cell r="E440" t="str">
            <v>243030000 - Результат от реализации зданий, помещений, сооружений</v>
          </cell>
        </row>
        <row r="441">
          <cell r="E441" t="str">
            <v>243040000 - Результат от реализации прочих ОС (оборудование, машины, автомобили, проч.)</v>
          </cell>
        </row>
        <row r="442">
          <cell r="E442" t="str">
            <v>244010000 - Результат от реализации материальных запасов - Запчасти</v>
          </cell>
        </row>
        <row r="443">
          <cell r="E443" t="str">
            <v>244020000 - Результат от реализации материальных запасов - ГСМ</v>
          </cell>
        </row>
        <row r="444">
          <cell r="E444" t="str">
            <v>244030100 - Результат от реализации материальных запасов - КДО из производства</v>
          </cell>
        </row>
        <row r="445">
          <cell r="E445" t="str">
            <v>244030200 - Результат от реализации материальных запасов - КДО с полигона</v>
          </cell>
        </row>
        <row r="446">
          <cell r="E446" t="str">
            <v>244030300 - Результат от реализации материальных запасов - КДО доставка</v>
          </cell>
        </row>
        <row r="447">
          <cell r="E447" t="str">
            <v>244030400 - Результат от реализации материальных запасов - КДО - Unclassified</v>
          </cell>
        </row>
        <row r="448">
          <cell r="E448" t="str">
            <v>244040000 - Результат от реализации материальных запасов - Макулатура</v>
          </cell>
        </row>
        <row r="449">
          <cell r="E449" t="str">
            <v>244050000 - Результат от реализации прочих материальных запасов (ТМЦ)</v>
          </cell>
        </row>
        <row r="450">
          <cell r="E450" t="str">
            <v>245010000 - Расходы на транспортный налог</v>
          </cell>
        </row>
        <row r="451">
          <cell r="E451" t="str">
            <v>245020000 - Расходы на налог на имущество</v>
          </cell>
        </row>
        <row r="452">
          <cell r="E452" t="str">
            <v>245030000 - Расходы на пользование водными объектами</v>
          </cell>
        </row>
        <row r="453">
          <cell r="E453" t="str">
            <v>245040000 - Расходы на невозмещенный НДС</v>
          </cell>
        </row>
        <row r="454">
          <cell r="E454" t="str">
            <v>245050000 - Расходы на земельный налог</v>
          </cell>
        </row>
        <row r="455">
          <cell r="E455" t="str">
            <v>245060000 - Расходы на ЕНВД</v>
          </cell>
        </row>
        <row r="456">
          <cell r="E456" t="str">
            <v>245070000 - Расходы на НДПИ</v>
          </cell>
        </row>
        <row r="457">
          <cell r="E457" t="str">
            <v>245080000 - Расходы на пользование недрами</v>
          </cell>
        </row>
        <row r="458">
          <cell r="E458" t="str">
            <v>245090000 - Расходы на прочие налоги</v>
          </cell>
        </row>
        <row r="459">
          <cell r="E459" t="str">
            <v>246000000 - Прибыль/убытки прошлых лет, выявленные в текущем периоде</v>
          </cell>
        </row>
        <row r="460">
          <cell r="E460" t="str">
            <v>247010100 - Расходы на банковские гарантии</v>
          </cell>
        </row>
        <row r="461">
          <cell r="E461" t="str">
            <v>247010200 - Расходы на аккредитивы</v>
          </cell>
        </row>
        <row r="462">
          <cell r="E462" t="str">
            <v>247010300 - Расходы на комиссии и прочие услуги банков</v>
          </cell>
        </row>
        <row r="463">
          <cell r="E463" t="str">
            <v>247010400 - Расходы на комиссии по кредитам</v>
          </cell>
        </row>
        <row r="464">
          <cell r="E464" t="str">
            <v>247020000 - Расходы на пенсионные программы</v>
          </cell>
        </row>
        <row r="465">
          <cell r="E465" t="str">
            <v>247030100 - Расходы на штрафы, пени, неустойки за лесфонд</v>
          </cell>
        </row>
        <row r="466">
          <cell r="E466" t="str">
            <v>247030200 - Расходы на штрафы, пени, неустойки за неисполнение договорных обязательств</v>
          </cell>
        </row>
        <row r="467">
          <cell r="E467" t="str">
            <v>247030300 - Расходы на штрафы, пени, неустойки по налогам, кроме налога на прибыль</v>
          </cell>
        </row>
        <row r="468">
          <cell r="E468" t="str">
            <v>247030400 - Расходы на штрафы, пени, неустойки - прочие</v>
          </cell>
        </row>
        <row r="469">
          <cell r="E469" t="str">
            <v>247990000 - Прочие общие расходы - прочие</v>
          </cell>
        </row>
        <row r="470">
          <cell r="E470" t="str">
            <v>249000000 - Перенос части себестоимости на административно-хозяйственные расходы</v>
          </cell>
        </row>
        <row r="471">
          <cell r="E471" t="str">
            <v>251000000 - Корректировка себестоимости ГП на расходы по строительству всесезонных лесовозных дорог и сырью в переработку (+)</v>
          </cell>
        </row>
        <row r="472">
          <cell r="E472" t="str">
            <v>301010000 - Амортизация - производственная - ОС</v>
          </cell>
        </row>
        <row r="473">
          <cell r="E473" t="str">
            <v>301020000 - Амортизация - производственная - НМА</v>
          </cell>
        </row>
        <row r="474">
          <cell r="E474" t="str">
            <v>302010000 - Амортизация - коммерческие расходы - ОС</v>
          </cell>
        </row>
        <row r="475">
          <cell r="E475" t="str">
            <v>302020000 - Амортизация - коммерческие расходы - НМА</v>
          </cell>
        </row>
        <row r="476">
          <cell r="E476" t="str">
            <v>303010000 - Амортизация - административные расходы - ОС</v>
          </cell>
        </row>
        <row r="477">
          <cell r="E477" t="str">
            <v>303020000 - Амортизация - административные расходы - НМА</v>
          </cell>
        </row>
        <row r="478">
          <cell r="E478" t="str">
            <v>304010000 - Амортизация - прочие операционные расходы - ОС</v>
          </cell>
        </row>
        <row r="479">
          <cell r="E479" t="str">
            <v>304020000 - Амортизация - прочие операционные расходы - НМА</v>
          </cell>
        </row>
        <row r="480">
          <cell r="E480" t="str">
            <v>305000000 - Изменение остатков готовой продукции, НЗП, товаров в пути в части амортизации</v>
          </cell>
        </row>
        <row r="481">
          <cell r="E481" t="str">
            <v>401020110 - Процентные расходы перед МТС-Банком</v>
          </cell>
        </row>
        <row r="482">
          <cell r="E482" t="str">
            <v>401020120 - Процентные расходы по кредитам прочих банков</v>
          </cell>
        </row>
        <row r="483">
          <cell r="E483" t="str">
            <v>401020200 - Расходы на проценты - займы</v>
          </cell>
        </row>
        <row r="484">
          <cell r="E484" t="str">
            <v>401020300 - Расходы на проценты - векселя выданные</v>
          </cell>
        </row>
        <row r="485">
          <cell r="E485" t="str">
            <v>401020500 - Процентный расход по обязательствам по аренде (IFRS 16)</v>
          </cell>
        </row>
        <row r="486">
          <cell r="E486" t="str">
            <v>402010000 - Расходы на финансовую аренду (лизинг)</v>
          </cell>
        </row>
        <row r="487">
          <cell r="E487" t="str">
            <v>403010000 - Результат переоценки операционной дебиторской задолженности (без авансов)</v>
          </cell>
        </row>
        <row r="488">
          <cell r="E488" t="str">
            <v>403020000 - Результат переоценки операционной кредиторской задолженности (без авансов)</v>
          </cell>
        </row>
        <row r="489">
          <cell r="E489" t="str">
            <v>403030000 - Реализованные курсовые разницы по операционной деятельности</v>
          </cell>
        </row>
        <row r="490">
          <cell r="E490" t="str">
            <v>403040000 - Переоценка прочей ДЗ/КЗ (без авансов по инвестиционной деятельности)</v>
          </cell>
        </row>
        <row r="491">
          <cell r="E491" t="str">
            <v>403050000 - Переоценка и реализованные разницы по кредитам, займам, финансовым вложениям</v>
          </cell>
        </row>
        <row r="492">
          <cell r="E492" t="str">
            <v>405000000 - Прибыль/(Убыток) от переоценки финансовых вложений</v>
          </cell>
        </row>
        <row r="493">
          <cell r="E493" t="str">
            <v>406000000 - Прибыль/(Убыток) от реализации ценных бумаг</v>
          </cell>
        </row>
        <row r="494">
          <cell r="E494" t="str">
            <v>407010000 - Прибыль от списания кредиторской задолженности</v>
          </cell>
        </row>
        <row r="495">
          <cell r="E495" t="str">
            <v>407020000 - Возмещение процентов (из бюджета и т.п.)</v>
          </cell>
        </row>
        <row r="496">
          <cell r="E496" t="str">
            <v xml:space="preserve">408010000 - Расходы на штрафные санкции по кредитам </v>
          </cell>
        </row>
        <row r="497">
          <cell r="E497" t="str">
            <v>408020000 - Расходы на привлечение кредитов</v>
          </cell>
        </row>
        <row r="498">
          <cell r="E498" t="str">
            <v>408040000 - Расходы на обесценение гудвила</v>
          </cell>
        </row>
        <row r="499">
          <cell r="E499" t="str">
            <v>408030000 - Прочие неоперационные расходы</v>
          </cell>
        </row>
        <row r="500">
          <cell r="E500" t="str">
            <v>409000000 - Эффект от выбытия дочерних компаний</v>
          </cell>
        </row>
        <row r="501">
          <cell r="E501" t="str">
            <v>410000000 - Эффект от изменения учетной политики</v>
          </cell>
        </row>
        <row r="502">
          <cell r="E502" t="str">
            <v>501010000 - Расход по текущему налогу на прибыль - федеральный бюджет</v>
          </cell>
        </row>
        <row r="503">
          <cell r="E503" t="str">
            <v>501020000 - Расход по текущему налогу на прибыль - бюджет субъекта РФ</v>
          </cell>
        </row>
        <row r="504">
          <cell r="E504" t="str">
            <v>505000000 - Отложенные налоговые активы - начисленный резерв</v>
          </cell>
        </row>
        <row r="505">
          <cell r="E505" t="str">
            <v>503000000 - Штрафы, пени по налогу на прибыль</v>
          </cell>
        </row>
        <row r="506">
          <cell r="E506" t="str">
            <v>B11041110 - Запасы. Сырьё и материалы. Круглый лес и щепа</v>
          </cell>
        </row>
        <row r="507">
          <cell r="E507" t="str">
            <v>B11041120 - Запасы. Сырьё и материалы. Шпон</v>
          </cell>
        </row>
        <row r="508">
          <cell r="E508" t="str">
            <v>B11041130 - Запасы. Сырьё и материалы. Пиломатериалы</v>
          </cell>
        </row>
        <row r="509">
          <cell r="E509" t="str">
            <v>B11041140 - Запасы. Сырьё и материалы. Целлюлоза</v>
          </cell>
        </row>
        <row r="510">
          <cell r="E510" t="str">
            <v>B11041150 - Запасы. Сырьё и материалы. Бумага</v>
          </cell>
        </row>
        <row r="511">
          <cell r="E511" t="str">
            <v>B11041160 - Запасы. Сырьё и материалы. Основные материалы и химикаты</v>
          </cell>
        </row>
        <row r="512">
          <cell r="E512" t="str">
            <v>B11041170 - Запасы. Сырьё и материалы. Топливо</v>
          </cell>
        </row>
        <row r="513">
          <cell r="E513" t="str">
            <v>B11041180 - Запасы. Сырьё и материалы. ГСМ</v>
          </cell>
        </row>
        <row r="514">
          <cell r="E514" t="str">
            <v>B11041190 - Запасы. Сырьё и материалы. Запчасти</v>
          </cell>
        </row>
        <row r="515">
          <cell r="E515" t="str">
            <v>B11041191 - Запасы. Сырьё и материалы. Прочие</v>
          </cell>
        </row>
        <row r="516">
          <cell r="E516" t="str">
            <v>B11041192 - Запасы. Сырье и материалы. Unclassified</v>
          </cell>
        </row>
        <row r="517">
          <cell r="E517" t="str">
            <v>B11042110 - Запасы. Готовая продукция и товары. Бумага</v>
          </cell>
        </row>
        <row r="518">
          <cell r="E518" t="str">
            <v>B11042120 - Запасы. Готовая продукция и товары. Мешки</v>
          </cell>
        </row>
        <row r="519">
          <cell r="E519" t="str">
            <v>B11042130 - Запасы. Готовая продукция и товары. Плиты</v>
          </cell>
        </row>
        <row r="520">
          <cell r="E520" t="str">
            <v>B11042140 - Запасы. Готовая продукция и товары. Фанера</v>
          </cell>
        </row>
        <row r="521">
          <cell r="E521" t="str">
            <v>B11042150 - Запасы. Готовая продукция и товары. Пиломатериалы</v>
          </cell>
        </row>
        <row r="522">
          <cell r="E522" t="str">
            <v>B11042160 - Запасы. Готовая продукция и товары. Строганые изделия</v>
          </cell>
        </row>
        <row r="523">
          <cell r="E523" t="str">
            <v>B11042170 - Запасы. Готовая продукция и товары. КДК</v>
          </cell>
        </row>
        <row r="524">
          <cell r="E524" t="str">
            <v>B11042180 - Запасы. Готовая продукция и товары. Домостроение</v>
          </cell>
        </row>
        <row r="525">
          <cell r="E525" t="str">
            <v>B11042190 - Запасы. Готовая продукция и товары. Круглый лес</v>
          </cell>
        </row>
        <row r="526">
          <cell r="E526" t="str">
            <v>B11042191 - Запасы. Готовая продукция и товары. Хлысты</v>
          </cell>
        </row>
        <row r="527">
          <cell r="E527" t="str">
            <v>B11042192 - Запасы. Готовая продукция и товары. Щепа</v>
          </cell>
        </row>
        <row r="528">
          <cell r="E528" t="str">
            <v>B11042193 - Запасы. Готовая продукция и товары. Лесохимия</v>
          </cell>
        </row>
        <row r="529">
          <cell r="E529" t="str">
            <v>B11042194 - Запасы. Готовая продукция и товары. Топливные брикеты</v>
          </cell>
        </row>
        <row r="530">
          <cell r="E530" t="str">
            <v>B11042195 - Запасы. Готовая продукция и товары. Товары для перепродажи</v>
          </cell>
        </row>
        <row r="531">
          <cell r="E531" t="str">
            <v>B11042196 - Запасы. Готовая продукция и товары. Прочие</v>
          </cell>
        </row>
        <row r="532">
          <cell r="E532" t="str">
            <v>B11042197 - Запасы. Готовая продукция и товары. Unclassified</v>
          </cell>
        </row>
        <row r="533">
          <cell r="E533" t="str">
            <v>B11043100 - Запасы. Незавершенное производство</v>
          </cell>
        </row>
        <row r="534">
          <cell r="E534" t="str">
            <v>B11043200 - Запасы. Резерв под обесценение незавершенного производства</v>
          </cell>
        </row>
        <row r="535">
          <cell r="E535" t="str">
            <v>B11044100 - Запасы. Незавершенное производство по строительным проектам</v>
          </cell>
        </row>
        <row r="536">
          <cell r="E536" t="str">
            <v>B11044200 - Запасы. Резерв под обесценение незавершенного производства по строительным проектам</v>
          </cell>
        </row>
        <row r="537">
          <cell r="E537" t="str">
            <v>B11102100 - Краткосрочные активы прочие. Расходы будущих периодов. Программное обеспечение_первоначальны затраты, доработка</v>
          </cell>
        </row>
        <row r="538">
          <cell r="E538" t="str">
            <v>B11102200 - Краткосрочные активы прочие. Расходы будущих периодов. Страхование имущества</v>
          </cell>
        </row>
        <row r="539">
          <cell r="E539" t="str">
            <v>B11102300 - Краткосрочные активы прочие. Расходы будущих периодов. Сертификация</v>
          </cell>
        </row>
        <row r="540">
          <cell r="E540" t="str">
            <v xml:space="preserve">B11102400 - Краткосрочные активы прочие. Расходы будущих периодов. Лесопользование </v>
          </cell>
        </row>
        <row r="541">
          <cell r="E541" t="str">
            <v>B11102500 - Краткосрочные активы прочие. Расходы будущих периодов. Ремонты</v>
          </cell>
        </row>
        <row r="542">
          <cell r="E542" t="str">
            <v>B11102600 - Краткосрочные активы прочие. Расходы будущих периодов. Подписка</v>
          </cell>
        </row>
        <row r="543">
          <cell r="E543" t="str">
            <v>B11102700 - Краткосрочные активы прочие. Расходы будущих периодов. Научно-техническая документация</v>
          </cell>
        </row>
        <row r="544">
          <cell r="E544" t="str">
            <v>B11102800 - Краткосрочные активы прочие. Расходы будущих периодов. Прочие затраты</v>
          </cell>
        </row>
        <row r="545">
          <cell r="E545" t="str">
            <v>B11102900 - Краткосрочные активы прочие. Расходы будущих периодов. Программное обеспечение_последующие затраты, обслуживание</v>
          </cell>
        </row>
        <row r="546">
          <cell r="E546" t="str">
            <v>B11102910 - Краткосрочные активы прочие. Расходы будущих периодов. Лицензии</v>
          </cell>
        </row>
        <row r="547">
          <cell r="E547" t="str">
            <v xml:space="preserve">B11102920 - Краткосрочные активы прочие. Расходы будущих периодов. Дополнительные затраты по займам (комиссии банков) </v>
          </cell>
        </row>
        <row r="548">
          <cell r="E548" t="str">
            <v>B11102930 - Краткосрочные активы прочие. Расходы будущих периодов. Банковские гарантии</v>
          </cell>
        </row>
        <row r="549">
          <cell r="E549" t="str">
            <v>B11102940 - Краткосрочные активы прочие. Расходы будущих периодов. Страхование сотрудников (ДМС)</v>
          </cell>
        </row>
        <row r="550">
          <cell r="E550" t="str">
            <v>B11102950 - Краткосрочные активы прочие. Расходы будущих периодов. Страхование сотрудников (от несчастных случаев на производстве)</v>
          </cell>
        </row>
        <row r="551">
          <cell r="E551" t="str">
            <v>B11102960 - Краткосрочные активы прочие. Расходы будущих периодов. Реклама</v>
          </cell>
        </row>
        <row r="552">
          <cell r="E552" t="str">
            <v>B11103000 - Краткосрочные активы прочие. Краткосрочная часть капитализированных затрат по привлечению долгосрочных кредитов</v>
          </cell>
        </row>
        <row r="553">
          <cell r="E553" t="str">
            <v>B11104000 - Краткосрочные активы прочие. Краткосрочные аккредитивы</v>
          </cell>
        </row>
        <row r="554">
          <cell r="E554" t="str">
            <v>B11105000 - Краткосрочные активы прочие. Денежные средства ограниченные к использованию</v>
          </cell>
        </row>
        <row r="555">
          <cell r="E555" t="str">
            <v>B11106000 - Краткосрочные активы прочие. Резерв под денежные средства ограниченные к использованию</v>
          </cell>
        </row>
        <row r="556">
          <cell r="E556" t="str">
            <v>B11107100 - Краткосрочные активы прочие. Лесовозные усы</v>
          </cell>
        </row>
        <row r="557">
          <cell r="E557" t="str">
            <v>B11107200 - Краткосрочные активы прочие. Резерв по лесовозным усы</v>
          </cell>
        </row>
        <row r="558">
          <cell r="E558" t="str">
            <v>B11108100 - Прочие краткосрочные активы прочие</v>
          </cell>
        </row>
        <row r="559">
          <cell r="E559" t="str">
            <v>B12051100 - Основные средства. Земля и объекты природопользования</v>
          </cell>
        </row>
        <row r="560">
          <cell r="E560" t="str">
            <v>B12051200 - Основные средства. Здания, сооружения</v>
          </cell>
        </row>
        <row r="561">
          <cell r="E561" t="str">
            <v>B12051300 - Основные средства. Лесозаготовительная техника</v>
          </cell>
        </row>
        <row r="562">
          <cell r="E562" t="str">
            <v>B12051400 - Основные средства. Лесовозная техника</v>
          </cell>
        </row>
        <row r="563">
          <cell r="E563" t="str">
            <v>B12051500 - Основные средства. Дорожная техника</v>
          </cell>
        </row>
        <row r="564">
          <cell r="E564" t="str">
            <v>B12051600 - Основные средства. Машины и оборудование</v>
          </cell>
        </row>
        <row r="565">
          <cell r="E565" t="str">
            <v>B12051700 - Основные средства. Прочие основные средства</v>
          </cell>
        </row>
        <row r="566">
          <cell r="E566" t="str">
            <v>B12054000 - Незавершенное строительство</v>
          </cell>
        </row>
        <row r="567">
          <cell r="E567" t="str">
            <v>B12061100 - Нематериальные активы. Программное обеспечение</v>
          </cell>
        </row>
        <row r="568">
          <cell r="E568" t="str">
            <v>B12061200 - Нематериальные активы. Прочие лицензии</v>
          </cell>
        </row>
        <row r="569">
          <cell r="E569" t="str">
            <v>B12061300 - Нематериальные активы. Торговые марки</v>
          </cell>
        </row>
        <row r="570">
          <cell r="E570" t="str">
            <v xml:space="preserve">B12061400 - Нематериальные активы. Прочие НМА </v>
          </cell>
        </row>
        <row r="571">
          <cell r="E571" t="str">
            <v>B12061500 - Нематериальные активы. Деловая репутация (Гудвилл)</v>
          </cell>
        </row>
        <row r="572">
          <cell r="E572" t="str">
            <v xml:space="preserve">B12064000 - Объекты НМА в стадии формирования </v>
          </cell>
        </row>
        <row r="573">
          <cell r="E573" t="str">
            <v>B12082100 - Долгосрочные активы прочие. Расходы будущих периодов. Программное обеспечение_первоначальны затраты, доработка</v>
          </cell>
        </row>
        <row r="574">
          <cell r="E574" t="str">
            <v>B12082200 - Долгосрочные активы прочие. Расходы будущих периодов. Страхование имущества</v>
          </cell>
        </row>
        <row r="575">
          <cell r="E575" t="str">
            <v>B12082300 - Долгосрочные активы прочие. Расходы будущих периодов. Сертификация</v>
          </cell>
        </row>
        <row r="576">
          <cell r="E576" t="str">
            <v xml:space="preserve">B12082400 - Долгосрочные активы прочие. Расходы будущих периодов. Лесопользование </v>
          </cell>
        </row>
        <row r="577">
          <cell r="E577" t="str">
            <v>B12082500 - Долгосрочные активы прочие. Расходы будущих периодов. Ремонты</v>
          </cell>
        </row>
        <row r="578">
          <cell r="E578" t="str">
            <v>B12082600 - Долгосрочные активы прочие. Расходы будущих периодов. Подписка</v>
          </cell>
        </row>
        <row r="579">
          <cell r="E579" t="str">
            <v>B12082700 - Долгосрочные активы прочие. Расходы будущих периодов. Научно-техническая документация</v>
          </cell>
        </row>
        <row r="580">
          <cell r="E580" t="str">
            <v>B12082800 - Долгосрочные активы прочие. Расходы будущих периодов. Прочие затраты</v>
          </cell>
        </row>
        <row r="581">
          <cell r="E581" t="str">
            <v>B12083000 - Долгосрочные активы прочие. Долгосрочная часть капитализированных затрат по привлечению долгосрочных кредитов</v>
          </cell>
        </row>
        <row r="582">
          <cell r="E582" t="str">
            <v>B12084110 - Долгосрочные активы прочие. Сырьё и материалы. Запчасти</v>
          </cell>
        </row>
        <row r="583">
          <cell r="E583" t="str">
            <v>B12084120 - Долгосрочные активы прочие. Сырьё и материалы. Прочие</v>
          </cell>
        </row>
        <row r="584">
          <cell r="E584" t="str">
            <v>B12084210 - Долгосрочные активы прочие. Резерв под сырье и материалы. Запчасти</v>
          </cell>
        </row>
        <row r="585">
          <cell r="E585" t="str">
            <v>B12084220 - Долгосрочные активы прочие. Резерв под сырье и материалы. Прочие</v>
          </cell>
        </row>
        <row r="586">
          <cell r="E586" t="str">
            <v>B12085000 - Долгосрочные активы прочие. Долгосрочные аккредитивы</v>
          </cell>
        </row>
        <row r="587">
          <cell r="E587" t="str">
            <v>B12086000 - Долгосрочные активы прочие. Денежные средства ограниченные к использованию</v>
          </cell>
        </row>
        <row r="588">
          <cell r="E588" t="str">
            <v>B12087000 - Долгосрочные активы прочие. Резерв под денежные средства ограниченные к использованию</v>
          </cell>
        </row>
        <row r="589">
          <cell r="E589" t="str">
            <v>B12088100 - Прочие долгосрочные активы прочие</v>
          </cell>
        </row>
      </sheetData>
      <sheetData sheetId="6" refreshError="1"/>
      <sheetData sheetId="7" refreshError="1"/>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TITLE"/>
      <sheetName val="Непроведенные счета"/>
      <sheetName val="Инструкция"/>
      <sheetName val="Счета АФК"/>
      <sheetName val="Счета КПС"/>
    </sheetNames>
    <sheetDataSet>
      <sheetData sheetId="0" refreshError="1"/>
      <sheetData sheetId="1" refreshError="1"/>
      <sheetData sheetId="2" refreshError="1"/>
      <sheetData sheetId="3" refreshError="1"/>
      <sheetData sheetId="4"/>
      <sheetData sheetId="5">
        <row r="2">
          <cell r="I2" t="str">
            <v>201010100 - Расходы на древесное сырье - Пиловочник Сосна</v>
          </cell>
        </row>
        <row r="3">
          <cell r="I3" t="str">
            <v>201010200 - Расходы на древесное сырье - Пиловочник Ель</v>
          </cell>
        </row>
        <row r="4">
          <cell r="I4" t="str">
            <v>201010300 - Расходы на древесное сырье - Пиловочник Лиственница</v>
          </cell>
        </row>
        <row r="5">
          <cell r="I5" t="str">
            <v>201010400 - Расходы на древесное сырье - Пиловочник Береза</v>
          </cell>
        </row>
        <row r="6">
          <cell r="I6" t="str">
            <v>201010500 - Расходы на древесное сырье - Пиловочник Осина</v>
          </cell>
        </row>
        <row r="7">
          <cell r="I7" t="str">
            <v>201020100 - Расходы на древесное сырье - Балансы Сосна</v>
          </cell>
        </row>
        <row r="8">
          <cell r="I8" t="str">
            <v>201020210 - Расходы на древесное сырье - Балансы Ель - 1-2 Сорт</v>
          </cell>
        </row>
        <row r="9">
          <cell r="I9" t="str">
            <v>201020220 - Расходы на древесное сырье - Балансы Ель - 3 сорт</v>
          </cell>
        </row>
        <row r="10">
          <cell r="I10" t="str">
            <v>201020230 - Расходы на древесное сырье - Балансы Ель - без разделения</v>
          </cell>
        </row>
        <row r="11">
          <cell r="I11" t="str">
            <v>201020310 - Расходы на древесное сырье - Балансы Береза - толстый</v>
          </cell>
        </row>
        <row r="12">
          <cell r="I12" t="str">
            <v>201020320 - Расходы на древесное сырье - Балансы Береза - тонкий</v>
          </cell>
        </row>
        <row r="13">
          <cell r="I13" t="str">
            <v>201020330 - Расходы на древесное сырье - Балансы Береза - без разделения</v>
          </cell>
        </row>
        <row r="14">
          <cell r="I14" t="str">
            <v>201020400 - Расходы на древесное сырье - Балансы Осина</v>
          </cell>
        </row>
        <row r="15">
          <cell r="I15" t="str">
            <v>201020500 - Расходы на древесное сырье - Балансы - без разделения</v>
          </cell>
        </row>
        <row r="16">
          <cell r="I16" t="str">
            <v>201030000 - Расходы на древесное сырье - Фанерный кряж</v>
          </cell>
        </row>
        <row r="17">
          <cell r="I17" t="str">
            <v>201040000 - Расходы на древесное сырье - Щепа технологическая</v>
          </cell>
        </row>
        <row r="18">
          <cell r="I18" t="str">
            <v>201050100 - Расходы на древесное сырье - Техсырье лиственное</v>
          </cell>
        </row>
        <row r="19">
          <cell r="I19" t="str">
            <v>201050200 - Расходы на древесное сырье - Техсырье хвойное</v>
          </cell>
        </row>
        <row r="20">
          <cell r="I20" t="str">
            <v>201060000 - Расходы на древесное сырье - Топливная древесина</v>
          </cell>
        </row>
        <row r="21">
          <cell r="I21" t="str">
            <v>201070000 - Расходы на древесное сырье - Дрова</v>
          </cell>
        </row>
        <row r="22">
          <cell r="I22" t="str">
            <v>201080000 - Расходы на древесное сырье - Несортированная древесина</v>
          </cell>
        </row>
        <row r="23">
          <cell r="I23" t="str">
            <v>201090000 - Расходы на древесное сырье - Unclassified</v>
          </cell>
        </row>
        <row r="24">
          <cell r="I24" t="str">
            <v>202010110 - Расходы на бумагу - Стандартная SKI</v>
          </cell>
        </row>
        <row r="25">
          <cell r="I25" t="str">
            <v>202010120 - Расходы на бумагу - Стандартная целлюлозная</v>
          </cell>
        </row>
        <row r="26">
          <cell r="I26" t="str">
            <v>202010130 - Расходы на бумагу - Стандартная композиционная</v>
          </cell>
        </row>
        <row r="27">
          <cell r="I27" t="str">
            <v>202010210 - Расходы на бумагу - Полурастяжимая SKS</v>
          </cell>
        </row>
        <row r="28">
          <cell r="I28" t="str">
            <v>202010220 - Расходы на бумагу - Растяжимая SKE</v>
          </cell>
        </row>
        <row r="29">
          <cell r="I29" t="str">
            <v>202010310 - Расходы на бумагу - Влагопрочная SKS WS</v>
          </cell>
        </row>
        <row r="30">
          <cell r="I30" t="str">
            <v>202010320 - Расходы на бумагу - Влагопрочная SKI WS</v>
          </cell>
        </row>
        <row r="31">
          <cell r="I31" t="str">
            <v>202010410 - Расходы на бумагу - Высокопористая SKS НР</v>
          </cell>
        </row>
        <row r="32">
          <cell r="I32" t="str">
            <v>202010420 - Расходы на бумагу - Высокопористая SKЕ НР</v>
          </cell>
        </row>
        <row r="33">
          <cell r="I33" t="str">
            <v>202010510 - Расходы на бумагу - Ламинированная SKS PE</v>
          </cell>
        </row>
        <row r="34">
          <cell r="I34" t="str">
            <v>202010520 - Расходы на бумагу - Ламинированная SKI PE</v>
          </cell>
        </row>
        <row r="35">
          <cell r="I35" t="str">
            <v>202010600 - Расходы на бумагу - Мешочная коричневая - Прочая</v>
          </cell>
        </row>
        <row r="36">
          <cell r="I36" t="str">
            <v>202020000 - Расходы на мешочную бумагу - белая</v>
          </cell>
        </row>
        <row r="37">
          <cell r="I37" t="str">
            <v>202030000 - Расходы на мешочную бумагу - отходы возвратные</v>
          </cell>
        </row>
        <row r="38">
          <cell r="I38" t="str">
            <v>202040000 - Расходы на мешочную бумагу - Unclassified</v>
          </cell>
        </row>
        <row r="39">
          <cell r="I39" t="str">
            <v>203010000 - Расходы на целлюлозу небеленую</v>
          </cell>
        </row>
        <row r="40">
          <cell r="I40" t="str">
            <v>203020000 - Расходы на целлюлозу беленую</v>
          </cell>
        </row>
        <row r="41">
          <cell r="I41" t="str">
            <v>203030000 - Расходы на целлюлозу - Unclassified</v>
          </cell>
        </row>
        <row r="42">
          <cell r="I42" t="str">
            <v>204010100 - Себестоимость - ЦБП - Сырое талловое масло</v>
          </cell>
        </row>
        <row r="43">
          <cell r="I43" t="str">
            <v xml:space="preserve">204010200 - Себестоимость - ЦБП - Крахмал </v>
          </cell>
        </row>
        <row r="44">
          <cell r="I44" t="str">
            <v>204010300 - Себестоимость - ЦБП - Сода каустическая</v>
          </cell>
        </row>
        <row r="45">
          <cell r="I45" t="str">
            <v>204010400 - Себестоимость - ЦБП - Сода кальцинированная</v>
          </cell>
        </row>
        <row r="46">
          <cell r="I46" t="str">
            <v>204010500 - Себестоимость - ЦБП - Глинозем</v>
          </cell>
        </row>
        <row r="47">
          <cell r="I47" t="str">
            <v>204010600 - Себестоимость - ЦБП - Аммиак</v>
          </cell>
        </row>
        <row r="48">
          <cell r="I48" t="str">
            <v>204010700 - Себестоимость - ЦБП - Сера техническая</v>
          </cell>
        </row>
        <row r="49">
          <cell r="I49" t="str">
            <v>204010800 - Себестоимость - ЦБП - Макулатура</v>
          </cell>
        </row>
        <row r="50">
          <cell r="I50" t="str">
            <v>204010900 - Себестоимость - ЦБП - Бумага для упаковки</v>
          </cell>
        </row>
        <row r="51">
          <cell r="I51" t="str">
            <v>204011000 - Себестоимость - ЦБП - Клей</v>
          </cell>
        </row>
        <row r="52">
          <cell r="I52" t="str">
            <v>204011100 - Себестоимость - ЦБП - Полиэтилен</v>
          </cell>
        </row>
        <row r="53">
          <cell r="I53" t="str">
            <v>204011200 - Себестоимость - ЦБП - Прочие основные материалы и химикаты</v>
          </cell>
        </row>
        <row r="54">
          <cell r="I54" t="str">
            <v>204020100 - Себестоимость - Мешки - Краска для нанесения печати на мешки</v>
          </cell>
        </row>
        <row r="55">
          <cell r="I55" t="str">
            <v>204020200 - Себестоимость - Мешки - Клей</v>
          </cell>
        </row>
        <row r="56">
          <cell r="I56" t="str">
            <v>204020300 - Себестоимость - Мешки - ПЭ пленка</v>
          </cell>
        </row>
        <row r="57">
          <cell r="I57" t="str">
            <v>204020400 - Себестоимость - Мешки - Прочие основные материалы и химикаты</v>
          </cell>
        </row>
        <row r="58">
          <cell r="I58" t="str">
            <v>204030000 - Расходы на основные материалы и химикаты - Лесозаготовка</v>
          </cell>
        </row>
        <row r="59">
          <cell r="I59" t="str">
            <v>204040100 - Себестоимость - Деревообработка - Антисептики</v>
          </cell>
        </row>
        <row r="60">
          <cell r="I60" t="str">
            <v>204040200 - Себестоимость - Деревообработка - Прочие основные материалы и химикаты</v>
          </cell>
        </row>
        <row r="61">
          <cell r="I61" t="str">
            <v>204050100 - Себестоимость - КДК - Клей</v>
          </cell>
        </row>
        <row r="62">
          <cell r="I62" t="str">
            <v>204050200 - Себестоимость - КДК - Отвердители</v>
          </cell>
        </row>
        <row r="63">
          <cell r="I63" t="str">
            <v>204050300 - Себестоимость - КДК - Покупные полуфабрикаты</v>
          </cell>
        </row>
        <row r="64">
          <cell r="I64" t="str">
            <v>204050400 - Себестоимость - КДК - Прочие основные материалы и химикаты</v>
          </cell>
        </row>
        <row r="65">
          <cell r="I65" t="str">
            <v>204060100 - Себестоимость - Фанера - Бумага, пропитанная фенольными смолами</v>
          </cell>
        </row>
        <row r="66">
          <cell r="I66" t="str">
            <v>204060200 - Себестоимость - Фанера - Смола фенольная</v>
          </cell>
        </row>
        <row r="67">
          <cell r="I67" t="str">
            <v>204060300 - Себестоимость - Фанера - Шпон</v>
          </cell>
        </row>
        <row r="68">
          <cell r="I68" t="str">
            <v>204060400 - Себестоимость - Фанера - Прочие основные материалы и химикаты</v>
          </cell>
        </row>
        <row r="69">
          <cell r="I69" t="str">
            <v>204070100 - Себестоимость - ЛДСП - Пленка для ЛДСП</v>
          </cell>
        </row>
        <row r="70">
          <cell r="I70" t="str">
            <v>204070200 - Себестоимость - ЛДСП - Аммоний</v>
          </cell>
        </row>
        <row r="71">
          <cell r="I71" t="str">
            <v>204070300 - Себестоимость - ЛДСП - Бумага</v>
          </cell>
        </row>
        <row r="72">
          <cell r="I72" t="str">
            <v>204070400 - Себестоимость - ЛДСП - Смола карбамидная</v>
          </cell>
        </row>
        <row r="73">
          <cell r="I73" t="str">
            <v>204070500 - Себестоимость - ЛДСП - КФК</v>
          </cell>
        </row>
        <row r="74">
          <cell r="I74" t="str">
            <v>204070600 - Себестоимость - ЛДСП - Карбамид</v>
          </cell>
        </row>
        <row r="75">
          <cell r="I75" t="str">
            <v>204070700 - Себестоимость - ЛДСП - Меламин</v>
          </cell>
        </row>
        <row r="76">
          <cell r="I76" t="str">
            <v>204070800 - Себестоимость - ЛДСП - Парафин</v>
          </cell>
        </row>
        <row r="77">
          <cell r="I77" t="str">
            <v>204070900 - Себестоимость - ЛДСП - Формалин</v>
          </cell>
        </row>
        <row r="78">
          <cell r="I78" t="str">
            <v>204071000 - Себестоимость - ЛДСП - Прочие основные материалы и химикаты</v>
          </cell>
        </row>
        <row r="79">
          <cell r="I79" t="str">
            <v>204080100 - Себестоимость - ДВП - Смола карбамидная</v>
          </cell>
        </row>
        <row r="80">
          <cell r="I80" t="str">
            <v>204080200 - Себестоимость - ДВП - Прочие основные материалы и химикаты</v>
          </cell>
        </row>
        <row r="81">
          <cell r="I81" t="str">
            <v>204090000 - Расходы на основные материалы и химикаты - Unclassified</v>
          </cell>
        </row>
        <row r="82">
          <cell r="I82" t="str">
            <v>205010000 - Расходы на электроэнергию - производственные</v>
          </cell>
        </row>
        <row r="83">
          <cell r="I83" t="str">
            <v>205020000 - Расходы на электроэнергию - непроизводственные</v>
          </cell>
        </row>
        <row r="84">
          <cell r="I84" t="str">
            <v>206010100 - Расходы на топливо и тепловую энергию - производственные - Мазут</v>
          </cell>
        </row>
        <row r="85">
          <cell r="I85" t="str">
            <v>206010200 - Расходы на топливо и тепловую энергию - производственные - Топливная древесина</v>
          </cell>
        </row>
        <row r="86">
          <cell r="I86" t="str">
            <v>206010300 - Расходы на топливо и тепловую энергию - производственные - Газ</v>
          </cell>
        </row>
        <row r="87">
          <cell r="I87" t="str">
            <v>206010400 - Расходы на топливо и тепловую энергию - производственные - КДО</v>
          </cell>
        </row>
        <row r="88">
          <cell r="I88" t="str">
            <v>206010500 - Расходы на топливо и тепловую энергию - производственные - Пар</v>
          </cell>
        </row>
        <row r="89">
          <cell r="I89" t="str">
            <v>206010600 - Расходы на топливо и тепловую энергию - производственные - Пек</v>
          </cell>
        </row>
        <row r="90">
          <cell r="I90" t="str">
            <v>206010700 - Расходы на топливо и тепловую энергию - производственные - Уголь</v>
          </cell>
        </row>
        <row r="91">
          <cell r="I91" t="str">
            <v>206010800 - Расходы на топливо и тепловую энергию - производственные - Прочие</v>
          </cell>
        </row>
        <row r="92">
          <cell r="I92" t="str">
            <v>206011000 - Расходы на топливо и тепловую энергию - производственные - Unclassified</v>
          </cell>
        </row>
        <row r="93">
          <cell r="I93" t="str">
            <v>206020100 - Расходы на топливо и тепловую энергию - непроизводственные - Мазут</v>
          </cell>
        </row>
        <row r="94">
          <cell r="I94" t="str">
            <v>206020200 - Расходы на топливо и тепловую энергию - непроизводственные - Топливная древесина</v>
          </cell>
        </row>
        <row r="95">
          <cell r="I95" t="str">
            <v>206020300 - Расходы на топливо и тепловую энергию - непроизводственные - Газ</v>
          </cell>
        </row>
        <row r="96">
          <cell r="I96" t="str">
            <v>206020400 - Расходы на топливо и тепловую энергию - непроизводственные - КДО</v>
          </cell>
        </row>
        <row r="97">
          <cell r="I97" t="str">
            <v>206020500 - Расходы на топливо и тепловую энергию - непроизводственные - Пар</v>
          </cell>
        </row>
        <row r="98">
          <cell r="I98" t="str">
            <v>206020600 - Расходы на топливо и тепловую энергию - непроизводственные - Пек</v>
          </cell>
        </row>
        <row r="99">
          <cell r="I99" t="str">
            <v>206020700 - Расходы на топливо и тепловую энергию - непроизводственные - Уголь</v>
          </cell>
        </row>
        <row r="100">
          <cell r="I100" t="str">
            <v>206020800 - Расходы на топливо и тепловую энергию - непроизводственные - Прочие</v>
          </cell>
        </row>
        <row r="101">
          <cell r="I101" t="str">
            <v>206021000 - Расходы на топливо и тепловую энергию - непроизводственные - Unclassified</v>
          </cell>
        </row>
        <row r="102">
          <cell r="I102" t="str">
            <v>207010100 - Расходы на ГСМ - производственные - Дизельное топливо</v>
          </cell>
        </row>
        <row r="103">
          <cell r="I103" t="str">
            <v>207010200 - Расходы на ГСМ - производственные - Бензин</v>
          </cell>
        </row>
        <row r="104">
          <cell r="I104" t="str">
            <v>207010300 - Расходы на ГСМ - производственные - Масла и смазки</v>
          </cell>
        </row>
        <row r="105">
          <cell r="I105" t="str">
            <v xml:space="preserve">207010400 - Расходы на ГСМ - производственные - Прочее </v>
          </cell>
        </row>
        <row r="106">
          <cell r="I106" t="str">
            <v>207010500 - Расходы на ГСМ - производственные - Unclassified</v>
          </cell>
        </row>
        <row r="107">
          <cell r="I107" t="str">
            <v>207020100 - Расходы на ГСМ - непроизводственные - Дизельное топливо</v>
          </cell>
        </row>
        <row r="108">
          <cell r="I108" t="str">
            <v>207020200 - Расходы на ГСМ - непроизводственные - Бензин</v>
          </cell>
        </row>
        <row r="109">
          <cell r="I109" t="str">
            <v>207020300 - Расходы на ГСМ - непроизводственные - Масла и смазки</v>
          </cell>
        </row>
        <row r="110">
          <cell r="I110" t="str">
            <v xml:space="preserve">207020400 - Расходы на ГСМ - непроизводственные - Прочее </v>
          </cell>
        </row>
        <row r="111">
          <cell r="I111" t="str">
            <v>207020600 - Расходы на ГСМ - непроизводственные - Unclassified</v>
          </cell>
        </row>
        <row r="112">
          <cell r="I112" t="str">
            <v>208010000 - Расходы на материалы для упаковки - Гофрокартон</v>
          </cell>
        </row>
        <row r="113">
          <cell r="I113" t="str">
            <v xml:space="preserve">208020000 - Расходы на материалы для упаковки - Бумага (в т.ч. ламинированная) </v>
          </cell>
        </row>
        <row r="114">
          <cell r="I114" t="str">
            <v>208030000 - Расходы на материалы для упаковки - Листы стальные</v>
          </cell>
        </row>
        <row r="115">
          <cell r="I115" t="str">
            <v>208040000 - Расходы на материалы для упаковки - Пленка</v>
          </cell>
        </row>
        <row r="116">
          <cell r="I116" t="str">
            <v>208050000 - Расходы на материалы для упаковки - Лента упаковочная (металл.)</v>
          </cell>
        </row>
        <row r="117">
          <cell r="I117" t="str">
            <v>208060000 - Расходы на материалы для упаковки - Лента упаковочная (пластик)</v>
          </cell>
        </row>
        <row r="118">
          <cell r="I118" t="str">
            <v>208070000 - Расходы на материалы для упаковки - Поддоны</v>
          </cell>
        </row>
        <row r="119">
          <cell r="I119" t="str">
            <v>208080000 - Расходы на материалы для упаковки - ДВП</v>
          </cell>
        </row>
        <row r="120">
          <cell r="I120" t="str">
            <v>208090000 - Расходы на материалы для упаковки - Фанера</v>
          </cell>
        </row>
        <row r="121">
          <cell r="I121" t="str">
            <v>208100000 - Расходы на материалы для упаковки - Прочие</v>
          </cell>
        </row>
        <row r="122">
          <cell r="I122" t="str">
            <v>208120000 - Расходы на материалы для упаковки - Unclassified</v>
          </cell>
        </row>
        <row r="123">
          <cell r="I123" t="str">
            <v>209010000 - Расходы на услуги по заготовке</v>
          </cell>
        </row>
        <row r="124">
          <cell r="I124" t="str">
            <v>209020000 - Расходы на услуги по вывозке</v>
          </cell>
        </row>
        <row r="125">
          <cell r="I125" t="str">
            <v>210101000 - Себестоимость товаров для перепродажи - Мешки индустриальные</v>
          </cell>
        </row>
        <row r="126">
          <cell r="I126" t="str">
            <v>210102000 - Себестоимость товаров для перепродажи - Потребительская упаковка</v>
          </cell>
        </row>
        <row r="127">
          <cell r="I127" t="str">
            <v>210200000 - Себестоимость товаров для перепродажи - Фанера</v>
          </cell>
        </row>
        <row r="128">
          <cell r="I128" t="str">
            <v>210300000 - Себестоимость товаров для перепродажи - Плиты</v>
          </cell>
        </row>
        <row r="129">
          <cell r="I129" t="str">
            <v>210400000 - Себестоимость товаров для перепродажи - Пиломатериалы</v>
          </cell>
        </row>
        <row r="130">
          <cell r="I130" t="str">
            <v>210501000 - Себестоимость товаров для перепродажи - Пиловочник</v>
          </cell>
        </row>
        <row r="131">
          <cell r="I131" t="str">
            <v>210502000 - Себестоимость товаров для перепродажи - Балансы хвойные</v>
          </cell>
        </row>
        <row r="132">
          <cell r="I132" t="str">
            <v>210503000 - Себестоимость товаров для перепродажи - Балансы лиственные</v>
          </cell>
        </row>
        <row r="133">
          <cell r="I133" t="str">
            <v>210504000 - Себестоимость товаров для перепродажи - Фанкряж</v>
          </cell>
        </row>
        <row r="134">
          <cell r="I134" t="str">
            <v>210505000 - Себестоимость товаров для перепродажи - Спичкряж</v>
          </cell>
        </row>
        <row r="135">
          <cell r="I135" t="str">
            <v>210506000 - Себестоимость товаров для перепродажи - Техсырье</v>
          </cell>
        </row>
        <row r="136">
          <cell r="I136" t="str">
            <v>210507000 - Себестоимость товаров для перепродажи - Топливная древесина</v>
          </cell>
        </row>
        <row r="137">
          <cell r="I137" t="str">
            <v>210508000 - Себестоимость товаров для перепродажи - Дрова</v>
          </cell>
        </row>
        <row r="138">
          <cell r="I138" t="str">
            <v>210600000 - Себестоимость товаров для перепродажи - Лесохимия</v>
          </cell>
        </row>
        <row r="139">
          <cell r="I139" t="str">
            <v>210700000 - Себестоимость товаров для перепродажи - Теплоэнергия</v>
          </cell>
        </row>
        <row r="140">
          <cell r="I140" t="str">
            <v>210800000 - Себестоимость товаров для перепродажи - Прочее</v>
          </cell>
        </row>
        <row r="141">
          <cell r="I141" t="str">
            <v>210900000 - Себестоимость товаров для перепродажи - Unclassified</v>
          </cell>
        </row>
        <row r="142">
          <cell r="I142" t="str">
            <v>211000000 - Расходы на услуги по строительству домов</v>
          </cell>
        </row>
        <row r="143">
          <cell r="I143" t="str">
            <v xml:space="preserve">212010000 - Расходы на подготовку сырья </v>
          </cell>
        </row>
        <row r="144">
          <cell r="I144" t="str">
            <v>212020000 - Расходы на сортировку, укладку, подвозку готовой продукции</v>
          </cell>
        </row>
        <row r="145">
          <cell r="I145" t="str">
            <v>212030000 - Расходы на доставку тепловой энергии</v>
          </cell>
        </row>
        <row r="146">
          <cell r="I146" t="str">
            <v>212050000 - Прочая себестоимоисть - Unclassified</v>
          </cell>
        </row>
        <row r="147">
          <cell r="I147" t="str">
            <v>213000000 - Распределение себестоимости на коммерческие и административно-хозяйственные расходы</v>
          </cell>
        </row>
        <row r="148">
          <cell r="I148" t="str">
            <v>214000000 - Изменение остатков готовой продукции, НЗП, товаров в пути в части себестоимости</v>
          </cell>
        </row>
        <row r="149">
          <cell r="I149" t="str">
            <v>215000000 - Расходы на аренду ОС производственного назначения</v>
          </cell>
        </row>
        <row r="150">
          <cell r="I150" t="str">
            <v>216010000 - Расходы на лесфонд - расходы на аренду лесфонда</v>
          </cell>
        </row>
        <row r="151">
          <cell r="I151" t="str">
            <v>216020100 - Материалы - расходы на лесфонд - расходы на лесовосстановление</v>
          </cell>
        </row>
        <row r="152">
          <cell r="I152" t="str">
            <v>216020200 - Прочие расходы - расходы на лесфонд - расходы на лесовосстановление</v>
          </cell>
        </row>
        <row r="153">
          <cell r="I153" t="str">
            <v>216030100 - Материалы - расходы на лесфонд - расходы на лесохозяйственные работы</v>
          </cell>
        </row>
        <row r="154">
          <cell r="I154" t="str">
            <v>216030200 - Прочие расходы - расходы на лесфонд - расходы на лесохозяйственные работы</v>
          </cell>
        </row>
        <row r="155">
          <cell r="I155" t="str">
            <v>216040000 - Расходы на лесфонд - расходы на отводы</v>
          </cell>
        </row>
        <row r="156">
          <cell r="I156" t="str">
            <v>216050000 - Расходы на лесфонд - расходы на разработку проектной документации</v>
          </cell>
        </row>
        <row r="157">
          <cell r="I157" t="str">
            <v>216060000 - Расходы на лесфонд - сертификация FSC</v>
          </cell>
        </row>
        <row r="158">
          <cell r="I158" t="str">
            <v>216070000 - Расходы на лесфонд - прочее</v>
          </cell>
        </row>
        <row r="159">
          <cell r="I159" t="str">
            <v>217010110 - Ремонтные работы - Лесозаготовительная техника - капитальные ремонты</v>
          </cell>
        </row>
        <row r="160">
          <cell r="I160" t="str">
            <v>217010120 - Ремонтные работы - Лесозаготовительная техника - текущие ремонты</v>
          </cell>
        </row>
        <row r="161">
          <cell r="I161" t="str">
            <v>217010210 - Ремонтные работы - Лесовозная техника - капитальные ремонты</v>
          </cell>
        </row>
        <row r="162">
          <cell r="I162" t="str">
            <v>217010220 - Ремонтные работы - Лесовозная техника - текущие ремонты</v>
          </cell>
        </row>
        <row r="163">
          <cell r="I163" t="str">
            <v>217010310 - Ремонтные работы - Основное технологическое оборудование - капитальные ремонты</v>
          </cell>
        </row>
        <row r="164">
          <cell r="I164" t="str">
            <v>217010320 - Ремонтные работы - Основное технологическое оборудование - текущие ремонты</v>
          </cell>
        </row>
        <row r="165">
          <cell r="I165" t="str">
            <v>217010410 - Ремонтные работы - Прочее оборудование - капитальные ремонты</v>
          </cell>
        </row>
        <row r="166">
          <cell r="I166" t="str">
            <v>217010420 - Ремонтные работы - Прочее оборудование - текущие ремонты</v>
          </cell>
        </row>
        <row r="167">
          <cell r="I167" t="str">
            <v>217010510 - Ремонтные работы - Дорожная техника - капитальные ремонты</v>
          </cell>
        </row>
        <row r="168">
          <cell r="I168" t="str">
            <v>217010520 - Ремонтные работы - Дорожная техника - текущие ремонты</v>
          </cell>
        </row>
        <row r="169">
          <cell r="I169" t="str">
            <v>217010610 - Ремонтные работы - Прочие транспортные средства - капитальные ремонты</v>
          </cell>
        </row>
        <row r="170">
          <cell r="I170" t="str">
            <v>217010620 - Ремонтные работы - Прочие транспортные средства - текущие ремонты</v>
          </cell>
        </row>
        <row r="171">
          <cell r="I171" t="str">
            <v>217010700 - Расходы на ремонтные работы - Unclassified</v>
          </cell>
        </row>
        <row r="172">
          <cell r="I172" t="str">
            <v>217020110 - Лесозаготовительная техника - капитальные ремонты - материалы и запчасти</v>
          </cell>
        </row>
        <row r="173">
          <cell r="I173" t="str">
            <v>217020120 - Лесозаготовительная техника - текущие ремонты - материалы и запчасти</v>
          </cell>
        </row>
        <row r="174">
          <cell r="I174" t="str">
            <v>217020210 - Лесовозная техника - капитальные ремонты - материалы и запчасти</v>
          </cell>
        </row>
        <row r="175">
          <cell r="I175" t="str">
            <v>217020220 - Лесовозная техника - текущие ремонты - материалы и запчасти</v>
          </cell>
        </row>
        <row r="176">
          <cell r="I176" t="str">
            <v>217020310 - Основное технологическое оборудование - капитальные ремонты - материалы и запчасти</v>
          </cell>
        </row>
        <row r="177">
          <cell r="I177" t="str">
            <v>217020320 - Основное технологическое оборудование - текущие ремонты - материалы и запчасти</v>
          </cell>
        </row>
        <row r="178">
          <cell r="I178" t="str">
            <v>217020410 - Прочее оборудование - капитальные ремонты - материалы и запчасти</v>
          </cell>
        </row>
        <row r="179">
          <cell r="I179" t="str">
            <v>217020420 - Прочее оборудование - текущие ремонты - материалы и запчасти</v>
          </cell>
        </row>
        <row r="180">
          <cell r="I180" t="str">
            <v>217020510 - Дорожная техника - капитальные ремонты - материалы и запчасти</v>
          </cell>
        </row>
        <row r="181">
          <cell r="I181" t="str">
            <v>217020520 - Дорожная техника - текущие ремонты - материалы и запчасти</v>
          </cell>
        </row>
        <row r="182">
          <cell r="I182" t="str">
            <v>217020610 - Прочие транспортные средства - капитальные ремонты - материалы и запчасти</v>
          </cell>
        </row>
        <row r="183">
          <cell r="I183" t="str">
            <v>217020620 - Прочие транспортные средства - текущие ремонты - материалы и запчасти</v>
          </cell>
        </row>
        <row r="184">
          <cell r="I184" t="str">
            <v>217020700 - Расходы на материалы и запчасти для ремонтов - Unclassified</v>
          </cell>
        </row>
        <row r="185">
          <cell r="I185" t="str">
            <v>217030100 - Прочие расходы на ремонты - Лесозаготовительная техника</v>
          </cell>
        </row>
        <row r="186">
          <cell r="I186" t="str">
            <v>217030200 - Прочие расходы на ремонты - Лесовозная техника</v>
          </cell>
        </row>
        <row r="187">
          <cell r="I187" t="str">
            <v>217030300 - Прочие расходы на ремонты - Основное технологическое оборудование</v>
          </cell>
        </row>
        <row r="188">
          <cell r="I188" t="str">
            <v>217030400 - Прочие расходы на ремонты - Прочее оборудование</v>
          </cell>
        </row>
        <row r="189">
          <cell r="I189" t="str">
            <v>217030500 - Прочие расходы на ремонты - Дорожная техника</v>
          </cell>
        </row>
        <row r="190">
          <cell r="I190" t="str">
            <v>217030600 - Прочие расходы на ремонты - Прочие транспортные средства</v>
          </cell>
        </row>
        <row r="191">
          <cell r="I191" t="str">
            <v>218000000 - Расходы на содержание основных средств (ТО, наладка, поверка, диагностика, экспертиза и т.п.)</v>
          </cell>
        </row>
        <row r="192">
          <cell r="I192" t="str">
            <v>219010000 - Расходы на одежду бум.машин</v>
          </cell>
        </row>
        <row r="193">
          <cell r="I193" t="str">
            <v>219020000 - Расходы на одежду прочих машин</v>
          </cell>
        </row>
        <row r="194">
          <cell r="I194" t="str">
            <v>219030000 - Расходы на режущий инструмент</v>
          </cell>
        </row>
        <row r="195">
          <cell r="I195" t="str">
            <v>220010000 - Расходы на услуги по строительству зимних дорог</v>
          </cell>
        </row>
        <row r="196">
          <cell r="I196" t="str">
            <v>220020000 - Расходы на песчано-гравийную смесь</v>
          </cell>
        </row>
        <row r="197">
          <cell r="I197" t="str">
            <v>220030000 - Расходы на прочие материалы на строительство и содержание дорог</v>
          </cell>
        </row>
        <row r="198">
          <cell r="I198" t="str">
            <v>220040000 - Расходы на услуги по содержанию лесовозных дорог</v>
          </cell>
        </row>
        <row r="199">
          <cell r="I199" t="str">
            <v>220050000 - Расходы по строительству дорог ВГО (всесезонные дороги)</v>
          </cell>
        </row>
        <row r="200">
          <cell r="I200" t="str">
            <v>221010000 - Расходы на вспомогательные материалы и запчасти</v>
          </cell>
        </row>
        <row r="201">
          <cell r="I201" t="str">
            <v>221020000 - Расходны на списание малоценных ОС</v>
          </cell>
        </row>
        <row r="202">
          <cell r="I202" t="str">
            <v>222000000 - Расходы на сертификацию продукции</v>
          </cell>
        </row>
        <row r="203">
          <cell r="I203" t="str">
            <v>223010100 - Расходы на комиссионные брокерам (дилерам)</v>
          </cell>
        </row>
        <row r="204">
          <cell r="I204" t="str">
            <v>223010200 - Расходы на прочие комиссионные и агентские вознаграждения</v>
          </cell>
        </row>
        <row r="205">
          <cell r="I205" t="str">
            <v>223020000 - Расходы на экспортные пошлины</v>
          </cell>
        </row>
        <row r="206">
          <cell r="I206" t="str">
            <v>223030000 - Расходы на услуги по таможенному и прочему оформлению продаж (в т.ч. паспорта сделок, сертификация)</v>
          </cell>
        </row>
        <row r="207">
          <cell r="I207" t="str">
            <v>223040111 - Расходы на доставку ГП - Основная продукция -  Водный фрахт</v>
          </cell>
        </row>
        <row r="208">
          <cell r="I208" t="str">
            <v>223040112 - Расходы на доставку ГП - Основная продукция -  Ж/д тариф</v>
          </cell>
        </row>
        <row r="209">
          <cell r="I209" t="str">
            <v>223040113 - Расходы на доставку ГП - Основная продукция -  Автотранспорт</v>
          </cell>
        </row>
        <row r="210">
          <cell r="I210" t="str">
            <v xml:space="preserve">223040114 - Расходы на доставку ГП - Основная продукция -  Расходы на транспортно-экспедиторские услуги </v>
          </cell>
        </row>
        <row r="211">
          <cell r="I211" t="str">
            <v>223040121 - Расходы на доставку ГП - Товары для перепродажи - Водный фрахт</v>
          </cell>
        </row>
        <row r="212">
          <cell r="I212" t="str">
            <v>223040122 - Расходы на доставку ГП - Товары для перепродажи - Ж/д тариф</v>
          </cell>
        </row>
        <row r="213">
          <cell r="I213" t="str">
            <v>223040123 - Расходы на доставку ГП - Товары для перепродажи - Автотранспорт</v>
          </cell>
        </row>
        <row r="214">
          <cell r="I214" t="str">
            <v>223040124 - Расходы на доставку ГП - Товары для перепродажи -  Расходы на транспортно-экспедиторские услуги</v>
          </cell>
        </row>
        <row r="215">
          <cell r="I215" t="str">
            <v>223040131 - Расходы на доставку ГП - Прочая реализация - Водный фрахт</v>
          </cell>
        </row>
        <row r="216">
          <cell r="I216" t="str">
            <v>223040132 - Расходы на доставку ГП - Прочая реализация - Ж/д тариф</v>
          </cell>
        </row>
        <row r="217">
          <cell r="I217" t="str">
            <v>223040133 - Расходы на доставку ГП - Прочая реализация - Автотранспорт</v>
          </cell>
        </row>
        <row r="218">
          <cell r="I218" t="str">
            <v>223040134 - Расходы на доставку ГП - Прочая реализация -  Расходы на транспортно-экспедиторские услуги</v>
          </cell>
        </row>
        <row r="219">
          <cell r="I219" t="str">
            <v>223040211 - Расходы по производству реквизита</v>
          </cell>
        </row>
        <row r="220">
          <cell r="I220" t="str">
            <v xml:space="preserve">223040212 - Услуги по погрузке - разгрузке </v>
          </cell>
        </row>
        <row r="221">
          <cell r="I221" t="str">
            <v>223040213 - Материал для отгрузки</v>
          </cell>
        </row>
        <row r="222">
          <cell r="I222" t="str">
            <v>223040220 - Расходы на погрузо-разгрузочные работы - Прочее</v>
          </cell>
        </row>
        <row r="223">
          <cell r="I223" t="str">
            <v>223040300 - Расходы на услуги по содержанию и управлению складами ГП</v>
          </cell>
        </row>
        <row r="224">
          <cell r="I224" t="str">
            <v>223040410 - Расходы на подачу/уборку вагонов</v>
          </cell>
        </row>
        <row r="225">
          <cell r="I225" t="str">
            <v>223040420 - Расходы на аренду ж/д вагонов</v>
          </cell>
        </row>
        <row r="226">
          <cell r="I226" t="str">
            <v>223040430 - Расходы на пользование подъездным путем перевозчика</v>
          </cell>
        </row>
        <row r="227">
          <cell r="I227" t="str">
            <v>223040440 - Расходы на ремонтные работы, тех.обслуживание  железнодорожных путей</v>
          </cell>
        </row>
        <row r="228">
          <cell r="I228" t="str">
            <v>223040450 - Расходы на обслуживание водного терминала</v>
          </cell>
        </row>
        <row r="229">
          <cell r="I229" t="str">
            <v>223040460 - Расходы на прочие услуги по использованию ж/д инфраструктуры и водного терминала</v>
          </cell>
        </row>
        <row r="230">
          <cell r="I230" t="str">
            <v>223040500 - Расходы на логистику - Unclassified</v>
          </cell>
        </row>
        <row r="231">
          <cell r="I231" t="str">
            <v xml:space="preserve">223050100 - Расходы на маркетинговые исследования </v>
          </cell>
        </row>
        <row r="232">
          <cell r="I232" t="str">
            <v>223050200 - Расходы на рекламу</v>
          </cell>
        </row>
        <row r="233">
          <cell r="I233" t="str">
            <v>223050300 - Расходы на полиграфию</v>
          </cell>
        </row>
        <row r="234">
          <cell r="I234" t="str">
            <v>223050400 - Расходы на выставки и экспозиции</v>
          </cell>
        </row>
        <row r="235">
          <cell r="I235" t="str">
            <v>223050500 - Прочие маркетинговые расходы</v>
          </cell>
        </row>
        <row r="236">
          <cell r="I236" t="str">
            <v>223060000 - Перенос части себестоимости на коммерческие расходы</v>
          </cell>
        </row>
        <row r="237">
          <cell r="I237" t="str">
            <v>223070000 - Прочие коммерческие расходы</v>
          </cell>
        </row>
        <row r="238">
          <cell r="I238" t="str">
            <v>224010000 - Прочие транспортные услуги - Доставка и перемещение ТМЦ</v>
          </cell>
        </row>
        <row r="239">
          <cell r="I239" t="str">
            <v xml:space="preserve">224020000 - Прочие транспортные услуги - Доставка техники </v>
          </cell>
        </row>
        <row r="240">
          <cell r="I240" t="str">
            <v>224030000 - Прочие транспортные услуги - Доставка рабочих на рабочие места</v>
          </cell>
        </row>
        <row r="241">
          <cell r="I241" t="str">
            <v>224040000 - Прочие транспортные услуги - Прочие транспортные услуги</v>
          </cell>
        </row>
        <row r="242">
          <cell r="I242" t="str">
            <v>225010000 - Расходы на брендированную сувенирную и подарочную продукцию</v>
          </cell>
        </row>
        <row r="243">
          <cell r="I243" t="str">
            <v>225020000 - Расходы на небрендированную сувенирную и подарочную продукцию</v>
          </cell>
        </row>
        <row r="244">
          <cell r="I244" t="str">
            <v>225030000 - Расходы на размещение PR материалов (статьи, сюжеты и т.д.) в СМИ</v>
          </cell>
        </row>
        <row r="245">
          <cell r="I245" t="str">
            <v>225040000 - Расходы на спонсорство спорта, культуры, искусства и социальной сферы</v>
          </cell>
        </row>
        <row r="246">
          <cell r="I246" t="str">
            <v>225050000 - Расходы на поддержку и развитие бренда</v>
          </cell>
        </row>
        <row r="247">
          <cell r="I247" t="str">
            <v>225060000 - Расходы на создание PR контента</v>
          </cell>
        </row>
        <row r="248">
          <cell r="I248" t="str">
            <v>225070000 - Расходы на абонементы PR агентств</v>
          </cell>
        </row>
        <row r="249">
          <cell r="I249" t="str">
            <v>225080000 - Расходы на организацию PR мероприятий</v>
          </cell>
        </row>
        <row r="250">
          <cell r="I250" t="str">
            <v>225090000 - Расходы на издание и публикация годового отчета и др. корпоративных материалов (POSM)</v>
          </cell>
        </row>
        <row r="251">
          <cell r="I251" t="str">
            <v>225100000 - Расходы на проведение исследований и мониторингов (PR)</v>
          </cell>
        </row>
        <row r="252">
          <cell r="I252" t="str">
            <v>225110000 - Расходы на получение рейтингов</v>
          </cell>
        </row>
        <row r="253">
          <cell r="I253" t="str">
            <v>225120000 - Прочие расходы на PR</v>
          </cell>
        </row>
        <row r="254">
          <cell r="I254" t="str">
            <v>226010100 - Расходы на оплату труда - Осн. производство</v>
          </cell>
        </row>
        <row r="255">
          <cell r="I255" t="str">
            <v>226010200 - Расходы на оплату труда - Вспомогательное производство</v>
          </cell>
        </row>
        <row r="256">
          <cell r="I256" t="str">
            <v>226010300 - Расходы на оплату труда - Коммерческий персонал</v>
          </cell>
        </row>
        <row r="257">
          <cell r="I257" t="str">
            <v>226010400 - Расходы на оплату труда - Маркетинговый персонал</v>
          </cell>
        </row>
        <row r="258">
          <cell r="I258" t="str">
            <v>226010500 - Расходы на оплату труда - Административный персонал</v>
          </cell>
        </row>
        <row r="259">
          <cell r="I259" t="str">
            <v>226010600 - Расходы на оплату труда - Общепроизводственный персонал</v>
          </cell>
        </row>
        <row r="260">
          <cell r="I260" t="str">
            <v>226020100 - Расходы на премии - Осн. производство</v>
          </cell>
        </row>
        <row r="261">
          <cell r="I261" t="str">
            <v>226020200 - Расходы на премии - Вспомогательное производство</v>
          </cell>
        </row>
        <row r="262">
          <cell r="I262" t="str">
            <v>226020300 - Расходы на премии - Коммерческий персонал</v>
          </cell>
        </row>
        <row r="263">
          <cell r="I263" t="str">
            <v>226020400 - Расходы на премии - Маркетинговый персонал</v>
          </cell>
        </row>
        <row r="264">
          <cell r="I264" t="str">
            <v>226020500 - Расходы на премии - Административный персонал</v>
          </cell>
        </row>
        <row r="265">
          <cell r="I265" t="str">
            <v>226020700 - Расходы на премии - Общепроизводственный персонал</v>
          </cell>
        </row>
        <row r="266">
          <cell r="I266" t="str">
            <v>226030000 - Расходы на внештатных сотрудников</v>
          </cell>
        </row>
        <row r="267">
          <cell r="I267" t="str">
            <v>226040100 - Расходы на страховые отчисления с ФОТ - Основное производство</v>
          </cell>
        </row>
        <row r="268">
          <cell r="I268" t="str">
            <v>226040200 - Расходы на страховые отчисления с ФОТ - Вспомогательное производство</v>
          </cell>
        </row>
        <row r="269">
          <cell r="I269" t="str">
            <v>226040300 - Расходы на страховые отчисления с ФОТ - Коммерческий персонал</v>
          </cell>
        </row>
        <row r="270">
          <cell r="I270" t="str">
            <v>226040400 - Расходы на страховые отчисления с ФОТ - Маркетинговый персонал</v>
          </cell>
        </row>
        <row r="271">
          <cell r="I271" t="str">
            <v>226040500 - Расходы на страховые отчисления с ФОТ - Административный персонал</v>
          </cell>
        </row>
        <row r="272">
          <cell r="I272" t="str">
            <v>226040900 - Расходы на страховые отчисления с ФОТ - Общепроизводственный персонал</v>
          </cell>
        </row>
        <row r="273">
          <cell r="I273" t="str">
            <v>227010000 - Расходы на ДМС</v>
          </cell>
        </row>
        <row r="274">
          <cell r="I274" t="str">
            <v>227020000 - Расходы на компенсации персоналу</v>
          </cell>
        </row>
        <row r="275">
          <cell r="I275" t="str">
            <v>227030000 - Расходы на найм</v>
          </cell>
        </row>
        <row r="276">
          <cell r="I276" t="str">
            <v>227040000 - Расходы на обучение</v>
          </cell>
        </row>
        <row r="277">
          <cell r="I277" t="str">
            <v>227050000 - Расходы на выплаты по сокращениям</v>
          </cell>
        </row>
        <row r="278">
          <cell r="I278" t="str">
            <v>227060100 - Расходы на внутренние корпоративные мероприятия - День корпорации (АФК "Система")</v>
          </cell>
        </row>
        <row r="279">
          <cell r="I279" t="str">
            <v>227060200 - Расходы на внутренние корпоративные мероприятия - День Леса</v>
          </cell>
        </row>
        <row r="280">
          <cell r="I280" t="str">
            <v>227060300 - Расходы на внутренние корпоративные мероприятия - Новый год</v>
          </cell>
        </row>
        <row r="281">
          <cell r="I281" t="str">
            <v>227060400 - Расходы на внутренние корпоративные мероприятия - субботники</v>
          </cell>
        </row>
        <row r="282">
          <cell r="I282" t="str">
            <v>227060500 - Расходы на внутренние корпоративные мероприятия - прочие</v>
          </cell>
        </row>
        <row r="283">
          <cell r="I283" t="str">
            <v>227060600 - Расходы на внутренние корпоративные мероприятия - Unclassified</v>
          </cell>
        </row>
        <row r="284">
          <cell r="I284" t="str">
            <v>227070100 - Расходы на внутренние спортивные мероприятия - взнос в Межрегиональный фонд содействия развитию спорта (на соревнования в АФК "Система")</v>
          </cell>
        </row>
        <row r="285">
          <cell r="I285" t="str">
            <v>227070200 - Расходы на внутренние спортивные мероприятия - спартакиада на предприятии</v>
          </cell>
        </row>
        <row r="286">
          <cell r="I286" t="str">
            <v>227070300 - Расходы на внутренние спортивные мероприятия - спартакиада АФК "Система"</v>
          </cell>
        </row>
        <row r="287">
          <cell r="I287" t="str">
            <v>227070400 - Расходы на внутренние спортивные мероприятия - спортивные праздники цехов и предприятия</v>
          </cell>
        </row>
        <row r="288">
          <cell r="I288" t="str">
            <v>227070500 - Расходы на внутренние спортивные мероприятия - прочие</v>
          </cell>
        </row>
        <row r="289">
          <cell r="I289" t="str">
            <v>227070600 - Расходы на внутренние спортивные мероприятия - Unclassified</v>
          </cell>
        </row>
        <row r="290">
          <cell r="I290" t="str">
            <v>227080000 - Прочие расходы на персонал - прочие</v>
          </cell>
        </row>
        <row r="291">
          <cell r="I291" t="str">
            <v>228010100 - Расходы на спецодежду</v>
          </cell>
        </row>
        <row r="292">
          <cell r="I292" t="str">
            <v>228010200 - Расходы на аптечки</v>
          </cell>
        </row>
        <row r="293">
          <cell r="I293" t="str">
            <v>228010300 - Расходы на специальную оценку рабочих мест</v>
          </cell>
        </row>
        <row r="294">
          <cell r="I294" t="str">
            <v>228010400 - Расходы на стандартизацию и сертификацию в области охраны труда</v>
          </cell>
        </row>
        <row r="295">
          <cell r="I295" t="str">
            <v>228010500 - Расходы на проведение медицинских осмотров</v>
          </cell>
        </row>
        <row r="296">
          <cell r="I296" t="str">
            <v>228010600 - Расходы на мыло и другие смывающие и обезвреживающие средства</v>
          </cell>
        </row>
        <row r="297">
          <cell r="I297" t="str">
            <v>228010700 - Расходы на питьевую воду</v>
          </cell>
        </row>
        <row r="298">
          <cell r="I298" t="str">
            <v>228010800 - Прочие расходы на охрану труда</v>
          </cell>
        </row>
        <row r="299">
          <cell r="I299" t="str">
            <v>228020100 - Расходы на вывозку, размещение и утилизацию отходов</v>
          </cell>
        </row>
        <row r="300">
          <cell r="I300" t="str">
            <v>228020200 - Расходы на рекультивацию территорий</v>
          </cell>
        </row>
        <row r="301">
          <cell r="I301" t="str">
            <v>228020300 - Расходы на мониторинг санитарно-защитной зоны</v>
          </cell>
        </row>
        <row r="302">
          <cell r="I302" t="str">
            <v>228020400 - Расходы на плату за негативное воздействие на окружающую среду</v>
          </cell>
        </row>
        <row r="303">
          <cell r="I303" t="str">
            <v>228020500 - Расходы на стандартизацию и сертификацию в области природоохранных мероприятий</v>
          </cell>
        </row>
        <row r="304">
          <cell r="I304" t="str">
            <v>228020600 - Расходы на разработку проектов выбросов в окружающую среду и образование размещения отходов</v>
          </cell>
        </row>
        <row r="305">
          <cell r="I305" t="str">
            <v>228020700 - Прочие расходы на экологию</v>
          </cell>
        </row>
        <row r="306">
          <cell r="I306" t="str">
            <v>228030000 - Расходы на аудит ДЗО в области ОТ, ПБ и Э</v>
          </cell>
        </row>
        <row r="307">
          <cell r="I307" t="str">
            <v xml:space="preserve">228040000 - Расходы на проведение деловых игр по управлению ОТ, ПБ и Э
</v>
          </cell>
        </row>
        <row r="308">
          <cell r="I308" t="str">
            <v>228050000 - Прочие расходы на промышленную безопасность</v>
          </cell>
        </row>
        <row r="309">
          <cell r="I309" t="str">
            <v>229010000 - Расходы на аренду земли</v>
          </cell>
        </row>
        <row r="310">
          <cell r="I310" t="str">
            <v>229020100 - Расходы на аренду помещений - админ. офисы</v>
          </cell>
        </row>
        <row r="311">
          <cell r="I311" t="str">
            <v>229020200 - Расходы на аренду помещений - производственные</v>
          </cell>
        </row>
        <row r="312">
          <cell r="I312" t="str">
            <v>229020300 - Расходы на аренду помещений - склады</v>
          </cell>
        </row>
        <row r="313">
          <cell r="I313" t="str">
            <v>229020400 - Расходы на аренду помещений - офисы продаж</v>
          </cell>
        </row>
        <row r="314">
          <cell r="I314" t="str">
            <v>229020500 - Расходы на аренду помещений - гаражи</v>
          </cell>
        </row>
        <row r="315">
          <cell r="I315" t="str">
            <v>229990000 - Расходы на аренду - прочие</v>
          </cell>
        </row>
        <row r="316">
          <cell r="I316" t="str">
            <v>230010100 - Расходы на коммунальные услуги - админ. офисы</v>
          </cell>
        </row>
        <row r="317">
          <cell r="I317" t="str">
            <v>230010200 - Расходы на коммунальные услуги - производственные помещения</v>
          </cell>
        </row>
        <row r="318">
          <cell r="I318" t="str">
            <v>230010300 - Расходы на коммунальные услуги - склады</v>
          </cell>
        </row>
        <row r="319">
          <cell r="I319" t="str">
            <v>230010400 - Расходы на коммунальные услуги - офисы продаж</v>
          </cell>
        </row>
        <row r="320">
          <cell r="I320" t="str">
            <v>230010500 - Расходы на коммунальные услуги - гаражи</v>
          </cell>
        </row>
        <row r="321">
          <cell r="I321" t="str">
            <v>230020100 - Расходы на ремонт и обслуживание - админ. офисы</v>
          </cell>
        </row>
        <row r="322">
          <cell r="I322" t="str">
            <v>230020200 - Расходы на ремонт и обслуживание - производственные помещения</v>
          </cell>
        </row>
        <row r="323">
          <cell r="I323" t="str">
            <v>230020300 - Расходы на ремонт и обслуживание - склады</v>
          </cell>
        </row>
        <row r="324">
          <cell r="I324" t="str">
            <v>230020400 - Расходы на ремонт и обслуживание - офисы продаж</v>
          </cell>
        </row>
        <row r="325">
          <cell r="I325" t="str">
            <v>230020500 - Расходы на ремонт и обслуживание - гаражи</v>
          </cell>
        </row>
        <row r="326">
          <cell r="I326" t="str">
            <v>230030100 - Расходы на содержание помещений - админ. офисы</v>
          </cell>
        </row>
        <row r="327">
          <cell r="I327" t="str">
            <v>230030200 - Расходы на содержание помещений - производственные помещения</v>
          </cell>
        </row>
        <row r="328">
          <cell r="I328" t="str">
            <v>230030300 - Расходы на содержание помещений - склады</v>
          </cell>
        </row>
        <row r="329">
          <cell r="I329" t="str">
            <v>230030400 - Расходы на содержание помещений - офисы продаж</v>
          </cell>
        </row>
        <row r="330">
          <cell r="I330" t="str">
            <v>230030500 - Расходы на содержание помещений - гаражи</v>
          </cell>
        </row>
        <row r="331">
          <cell r="I331" t="str">
            <v>230040100 - Расходы на ТО кондиционеров - админ. офисы</v>
          </cell>
        </row>
        <row r="332">
          <cell r="I332" t="str">
            <v>230040200 - Расходы на ТО кондиционеров - производственные помещения</v>
          </cell>
        </row>
        <row r="333">
          <cell r="I333" t="str">
            <v>230040300 - Расходы на ТО кондиционеров - склады</v>
          </cell>
        </row>
        <row r="334">
          <cell r="I334" t="str">
            <v>230040400 - Расходы на ТО кондиционеров - офисы продаж</v>
          </cell>
        </row>
        <row r="335">
          <cell r="I335" t="str">
            <v>230040500 - Расходы на ТО кондиционеров - гаражи</v>
          </cell>
        </row>
        <row r="336">
          <cell r="I336" t="str">
            <v>230050100 - Расходы на эксплуатацию инженерных систем, в т.ч. ОПС - админ. офисы</v>
          </cell>
        </row>
        <row r="337">
          <cell r="I337" t="str">
            <v>230050200 - Расходы на эксплуатацию инженерных систем, в т.ч. ОПС - производственные помещения</v>
          </cell>
        </row>
        <row r="338">
          <cell r="I338" t="str">
            <v>230050300 - Расходы на эксплуатацию инженерных систем, в т.ч. ОПС - склады</v>
          </cell>
        </row>
        <row r="339">
          <cell r="I339" t="str">
            <v>230050400 - Расходы на эксплуатацию инженерных систем, в т.ч. ОПС - офисы продаж</v>
          </cell>
        </row>
        <row r="340">
          <cell r="I340" t="str">
            <v>230060100 - Расходы на аренду автотранспорта</v>
          </cell>
        </row>
        <row r="341">
          <cell r="I341" t="str">
            <v>230060200 - Расходы на ремонт и ТО автотранспорта</v>
          </cell>
        </row>
        <row r="342">
          <cell r="I342" t="str">
            <v>230060300 - Расходы на запчасти для автотранспорта</v>
          </cell>
        </row>
        <row r="343">
          <cell r="I343" t="str">
            <v>230060400 - Расходы на парковку и мойку автомобилей</v>
          </cell>
        </row>
        <row r="344">
          <cell r="I344" t="str">
            <v>230060500 - Расходы на автотранспорт - прочие</v>
          </cell>
        </row>
        <row r="345">
          <cell r="I345" t="str">
            <v>230070100 - Расходы на почтовые отправления</v>
          </cell>
        </row>
        <row r="346">
          <cell r="I346" t="str">
            <v>230070200 - Расходы на курьерские услуги</v>
          </cell>
        </row>
        <row r="347">
          <cell r="I347" t="str">
            <v>230070300 - Расходы на почтовые и курьерские услуги - Unclassified</v>
          </cell>
        </row>
        <row r="348">
          <cell r="I348" t="str">
            <v>230080100 - Расходы на услуги мобильной связи</v>
          </cell>
        </row>
        <row r="349">
          <cell r="I349" t="str">
            <v>230080200 - Расходы на услуги фиксированной связи</v>
          </cell>
        </row>
        <row r="350">
          <cell r="I350" t="str">
            <v>230080400 - Расходы на услуги связи - Unclassified</v>
          </cell>
        </row>
        <row r="351">
          <cell r="I351" t="str">
            <v>230990100 - Расходы на расходные материалы на хозяйственные нужды</v>
          </cell>
        </row>
        <row r="352">
          <cell r="I352" t="str">
            <v>230990200 - Расходы на канцелярские товары</v>
          </cell>
        </row>
        <row r="353">
          <cell r="I353" t="str">
            <v>230990300 - Расходы на офисные расходные материалы и МБП</v>
          </cell>
        </row>
        <row r="354">
          <cell r="I354" t="str">
            <v>230990400 - Расходы на питание сотрудников офиса (чай/кофе/вода и т.д.)</v>
          </cell>
        </row>
        <row r="355">
          <cell r="I355" t="str">
            <v xml:space="preserve">230990500 - Расходы на цифровые и печатные издания (периодика, подписка, и т.п.) </v>
          </cell>
        </row>
        <row r="356">
          <cell r="I356" t="str">
            <v>230990600 - Расходы на полиграфическую продукцию для внутренних нужд</v>
          </cell>
        </row>
        <row r="357">
          <cell r="I357" t="str">
            <v>230990700 - Расходы на корпоративные издания</v>
          </cell>
        </row>
        <row r="358">
          <cell r="I358" t="str">
            <v>230990800 - Расходы на информационно-справочные услуги</v>
          </cell>
        </row>
        <row r="359">
          <cell r="I359" t="str">
            <v>230990900 - Расходы на нормативную документацию и БД</v>
          </cell>
        </row>
        <row r="360">
          <cell r="I360" t="str">
            <v>230991000 - Расходы на специальную и профессиональную литературу</v>
          </cell>
        </row>
        <row r="361">
          <cell r="I361" t="str">
            <v>230991100 - Расходы на оформление виз, приглашений и ОЗП</v>
          </cell>
        </row>
        <row r="362">
          <cell r="I362" t="str">
            <v>230991200 - Расходы на проведение конференций и семинаров (внутренних)</v>
          </cell>
        </row>
        <row r="363">
          <cell r="I363" t="str">
            <v>230991300 - Расходы на участие в конференциях и семинарах (внешних)</v>
          </cell>
        </row>
        <row r="364">
          <cell r="I364" t="str">
            <v>230991400 - Расходы на проведение СД, ОСА, стратегических сессий</v>
          </cell>
        </row>
        <row r="365">
          <cell r="I365" t="str">
            <v>230999900 - Прочие административные расходы</v>
          </cell>
        </row>
        <row r="366">
          <cell r="I366" t="str">
            <v>231010000 - Расходы на охрану объектов</v>
          </cell>
        </row>
        <row r="367">
          <cell r="I367" t="str">
            <v>231020000 - Расходы на проверку безопасности принимаемых сотрудников</v>
          </cell>
        </row>
        <row r="368">
          <cell r="I368" t="str">
            <v>231030000 - Расходы на ремонт и обслуживание систем безопасности</v>
          </cell>
        </row>
        <row r="369">
          <cell r="I369" t="str">
            <v>231040000 - Расходы на ремонт и обслуживание систем дистанционного мониторинга объектов</v>
          </cell>
        </row>
        <row r="370">
          <cell r="I370" t="str">
            <v>231050000 - Расходные материалы для производства пропусков</v>
          </cell>
        </row>
        <row r="371">
          <cell r="I371" t="str">
            <v>231060000 - Расходы на прочие услуги сторонних организаций по безопасности</v>
          </cell>
        </row>
        <row r="372">
          <cell r="I372" t="str">
            <v>231070000 - Расходы на абонентскую плату за оборудование и программное обеспечение - безопасность</v>
          </cell>
        </row>
        <row r="373">
          <cell r="I373" t="str">
            <v>231080000 - Расходы на услуги по защите от промышленного шпионажа</v>
          </cell>
        </row>
        <row r="374">
          <cell r="I374" t="str">
            <v>231090000 - Расходы на лицензии - безопасность</v>
          </cell>
        </row>
        <row r="375">
          <cell r="I375" t="str">
            <v>231990000 - Прочие расходы на безопасность</v>
          </cell>
        </row>
        <row r="376">
          <cell r="I376" t="str">
            <v>232010110 - Командировочные расходы, не связанные с обучением - Билеты на проезд</v>
          </cell>
        </row>
        <row r="377">
          <cell r="I377" t="str">
            <v xml:space="preserve">232010120 - Командировочные расходы, не связанные с обучением - Прочие расходы на билеты (бронь, агентское вознаграждение, и т.п) </v>
          </cell>
        </row>
        <row r="378">
          <cell r="I378" t="str">
            <v xml:space="preserve">232010130 - Командировочные расходы, не связанные с обучением - Возврат билетов (штраф и т.п.) </v>
          </cell>
        </row>
        <row r="379">
          <cell r="I379" t="str">
            <v>232010140 - Командировочные расходы, не связанные с обучением - ГСМ при использовании личного автотранспорта</v>
          </cell>
        </row>
        <row r="380">
          <cell r="I380" t="str">
            <v>232010150 - Командировочные расходы, не связанные с обучением - Расходы на такси</v>
          </cell>
        </row>
        <row r="381">
          <cell r="I381" t="str">
            <v xml:space="preserve">232010160 - Командировочные расходы, не связанные с обучением - Прочие расходы на транспорт (кроме такси) </v>
          </cell>
        </row>
        <row r="382">
          <cell r="I382" t="str">
            <v>232010200 - Командировочные расходы, не связанные с обучением - Проживание</v>
          </cell>
        </row>
        <row r="383">
          <cell r="I383" t="str">
            <v>232010300 - Командировочные расходы, не связанные с обучением - Суточные</v>
          </cell>
        </row>
        <row r="384">
          <cell r="I384" t="str">
            <v>232010400 - Командировочные расходы, не связанные с обучением - Прочие</v>
          </cell>
        </row>
        <row r="385">
          <cell r="I385" t="str">
            <v>232020110 - Командировочные расходы, связанные с обучением - Билеты на проезд</v>
          </cell>
        </row>
        <row r="386">
          <cell r="I386" t="str">
            <v xml:space="preserve">232020120 - Командировочные расходы, связанные с обучением - Прочие расходы на билеты (бронь, агентское вознаграждение, и т.п) </v>
          </cell>
        </row>
        <row r="387">
          <cell r="I387" t="str">
            <v xml:space="preserve">232020130 - Командировочные расходы, связанные с обучением - Возврат билетов (штраф и т.п.) </v>
          </cell>
        </row>
        <row r="388">
          <cell r="I388" t="str">
            <v>232020140 - Командировочные расходы, связанные с обучением - ГСМ при использовании личного автотранспорта</v>
          </cell>
        </row>
        <row r="389">
          <cell r="I389" t="str">
            <v>232020150 - Командировочные расходы, связанные с обучением - Расходы на такси</v>
          </cell>
        </row>
        <row r="390">
          <cell r="I390" t="str">
            <v xml:space="preserve">232020160 - Командировочные расходы, связанные с обучением - Прочие расходы на транспорт (кроме такси) </v>
          </cell>
        </row>
        <row r="391">
          <cell r="I391" t="str">
            <v>232020200 - Командировочные расходы, связанные с обучением - Проживание</v>
          </cell>
        </row>
        <row r="392">
          <cell r="I392" t="str">
            <v>232020300 - Командировочные расходы, связанные с обучением - Суточные</v>
          </cell>
        </row>
        <row r="393">
          <cell r="I393" t="str">
            <v>232020400 - Командировочные расходы, связанные с обучением - Прочие</v>
          </cell>
        </row>
        <row r="394">
          <cell r="I394" t="str">
            <v>232030000 - Командировочные расходы  - Unclassified</v>
          </cell>
        </row>
        <row r="395">
          <cell r="I395" t="str">
            <v>233000000 - Представительские расходы</v>
          </cell>
        </row>
        <row r="396">
          <cell r="I396" t="str">
            <v>234010000 - Расходы на страхование зданий и сооружений</v>
          </cell>
        </row>
        <row r="397">
          <cell r="I397" t="str">
            <v>234020000 - Расходы на страхование оборудования</v>
          </cell>
        </row>
        <row r="398">
          <cell r="I398" t="str">
            <v>234030100 - Расходы на ОСАГО</v>
          </cell>
        </row>
        <row r="399">
          <cell r="I399" t="str">
            <v>234030200 - Расходы на страхование автотранспорта - Ущерб</v>
          </cell>
        </row>
        <row r="400">
          <cell r="I400" t="str">
            <v>234040000 - Расходы на страхование - Прочие</v>
          </cell>
        </row>
        <row r="401">
          <cell r="I401" t="str">
            <v>235010100 - Консультационные услуги в рамках M&amp;A проектов (due diligence, оценка и т.д.)</v>
          </cell>
        </row>
        <row r="402">
          <cell r="I402" t="str">
            <v>235010200 - Консультационные услуги в рамках подготовки и актуализации стратегии</v>
          </cell>
        </row>
        <row r="403">
          <cell r="I403" t="str">
            <v>235010300 - Консультационные услуги в рамках продажи активов</v>
          </cell>
        </row>
        <row r="404">
          <cell r="I404" t="str">
            <v>235010400 - Консультационные услуги - прочие</v>
          </cell>
        </row>
        <row r="405">
          <cell r="I405" t="str">
            <v>235020100 - Расходы на государственные пошлины и сборы</v>
          </cell>
        </row>
        <row r="406">
          <cell r="I406" t="str">
            <v xml:space="preserve">235020200 - Расходы на юридические услуги </v>
          </cell>
        </row>
        <row r="407">
          <cell r="I407" t="str">
            <v>235020300 - Расходы на нотариальные услуги</v>
          </cell>
        </row>
        <row r="408">
          <cell r="I408" t="str">
            <v>235020400 - Расходы на услуги по переводу</v>
          </cell>
        </row>
        <row r="409">
          <cell r="I409" t="str">
            <v>235020500 - Расходы на услуги регистратора</v>
          </cell>
        </row>
        <row r="410">
          <cell r="I410" t="str">
            <v>235020600 - Расходы на услуги депозитария</v>
          </cell>
        </row>
        <row r="411">
          <cell r="I411" t="str">
            <v>235020700 - Прочие юридические расходы</v>
          </cell>
        </row>
        <row r="412">
          <cell r="I412" t="str">
            <v>235030000 - Расходы на аудит</v>
          </cell>
        </row>
        <row r="413">
          <cell r="I413" t="str">
            <v>236000000 - Расходы КСО и благотворительность</v>
          </cell>
        </row>
        <row r="414">
          <cell r="I414" t="str">
            <v>237010000 - Расходы на взносы в отраслевые и многоотраслевые объединения федерального значения ТПП РФ, РСПП, СЛЛР</v>
          </cell>
        </row>
        <row r="415">
          <cell r="I415" t="str">
            <v>237020000 - Расходы на взносы в отраслевые и профсоюзные организации</v>
          </cell>
        </row>
        <row r="416">
          <cell r="I416" t="str">
            <v>237030000 - Расходы на взносы в международные ассоциации производителей лесобумажной продукции</v>
          </cell>
        </row>
        <row r="417">
          <cell r="I417" t="str">
            <v>237040000 - Расходы на взносы в международные организации экологической направленности</v>
          </cell>
        </row>
        <row r="418">
          <cell r="I418" t="str">
            <v>237050000 - Прочие расходы на GR</v>
          </cell>
        </row>
        <row r="419">
          <cell r="I419" t="str">
            <v>238010100 - Расходы на поддержку и сопровождение ERP</v>
          </cell>
        </row>
        <row r="420">
          <cell r="I420" t="str">
            <v>238010200 - Расходы на поддержку и сопровождение бизнес-систем (кроме ERP)</v>
          </cell>
        </row>
        <row r="421">
          <cell r="I421" t="str">
            <v>238010300 - Расходы на поддержку и сопровождение пользовательского ПО</v>
          </cell>
        </row>
        <row r="422">
          <cell r="I422" t="str">
            <v>238010400 - Расходы на поддержку и сопровождение общего инфраструктурного ПО</v>
          </cell>
        </row>
        <row r="423">
          <cell r="I423" t="str">
            <v>238010500 - Лицензии на ПО</v>
          </cell>
        </row>
        <row r="424">
          <cell r="I424" t="str">
            <v>238020100 - Расходы на техническую поддержку элементов сети</v>
          </cell>
        </row>
        <row r="425">
          <cell r="I425" t="str">
            <v>238020200 - Расходы на техническую поддержку элементов серверного оборудования</v>
          </cell>
        </row>
        <row r="426">
          <cell r="I426" t="str">
            <v>238030000 - Расходы на расходные материалы и запчасти для оргтехники ИТ</v>
          </cell>
        </row>
        <row r="427">
          <cell r="I427" t="str">
            <v>238040000 - Расходы на Интернет</v>
          </cell>
        </row>
        <row r="428">
          <cell r="I428" t="str">
            <v>238990000 - Прочие расходы ИТ</v>
          </cell>
        </row>
        <row r="429">
          <cell r="I429" t="str">
            <v>239010100 - Расходы на услуги по управлению</v>
          </cell>
        </row>
        <row r="430">
          <cell r="I430" t="str">
            <v>239010200 - Расходы на услуги по лесоуправлению</v>
          </cell>
        </row>
        <row r="431">
          <cell r="I431" t="str">
            <v>239020000 - Расходы на услуги по управлению биржами</v>
          </cell>
        </row>
        <row r="432">
          <cell r="I432" t="str">
            <v>239030000 - Расходы на услуги по содержанию складов ТМЦ</v>
          </cell>
        </row>
        <row r="433">
          <cell r="I433" t="str">
            <v>239040000 - Расходы на прочие услуги сторонних организаций</v>
          </cell>
        </row>
        <row r="434">
          <cell r="I434" t="str">
            <v>240100000 - Резерв под обесценение торговой и прочей дебиторской задолженности</v>
          </cell>
        </row>
        <row r="435">
          <cell r="I435" t="str">
            <v>240200000 - Резерв под обесценение авансов</v>
          </cell>
        </row>
        <row r="436">
          <cell r="I436" t="str">
            <v>241000000 - Уценка и списание ОС, НМА</v>
          </cell>
        </row>
        <row r="437">
          <cell r="I437" t="str">
            <v>242000000 - Уценка и списание материальных запасов (ТМЦ)</v>
          </cell>
        </row>
        <row r="438">
          <cell r="I438" t="str">
            <v>243010000 - Результат от реализации НМА</v>
          </cell>
        </row>
        <row r="439">
          <cell r="I439" t="str">
            <v>243020000 - Результат от реализации земли</v>
          </cell>
        </row>
        <row r="440">
          <cell r="I440" t="str">
            <v>243030000 - Результат от реализации зданий, помещений, сооружений</v>
          </cell>
        </row>
        <row r="441">
          <cell r="I441" t="str">
            <v>243040000 - Результат от реализации прочих ОС (оборудование, машины, автомобили, проч.)</v>
          </cell>
        </row>
        <row r="442">
          <cell r="I442" t="str">
            <v>244010000 - Результат от реализации материальных запасов - Запчасти</v>
          </cell>
        </row>
        <row r="443">
          <cell r="I443" t="str">
            <v>244020000 - Результат от реализации материальных запасов - ГСМ</v>
          </cell>
        </row>
        <row r="444">
          <cell r="I444" t="str">
            <v>244030100 - Результат от реализации материальных запасов - КДО из производства</v>
          </cell>
        </row>
        <row r="445">
          <cell r="I445" t="str">
            <v>244030200 - Результат от реализации материальных запасов - КДО с полигона</v>
          </cell>
        </row>
        <row r="446">
          <cell r="I446" t="str">
            <v>244030300 - Результат от реализации материальных запасов - КДО доставка</v>
          </cell>
        </row>
        <row r="447">
          <cell r="I447" t="str">
            <v>244030400 - Результат от реализации материальных запасов - КДО - Unclassified</v>
          </cell>
        </row>
        <row r="448">
          <cell r="I448" t="str">
            <v>244040000 - Результат от реализации материальных запасов - Макулатура</v>
          </cell>
        </row>
        <row r="449">
          <cell r="I449" t="str">
            <v>244050000 - Результат от реализации прочих материальных запасов (ТМЦ)</v>
          </cell>
        </row>
        <row r="450">
          <cell r="I450" t="str">
            <v>245010000 - Расходы на транспортный налог</v>
          </cell>
        </row>
        <row r="451">
          <cell r="I451" t="str">
            <v>245020000 - Расходы на налог на имущество</v>
          </cell>
        </row>
        <row r="452">
          <cell r="I452" t="str">
            <v>245030000 - Расходы на пользование водными объектами</v>
          </cell>
        </row>
        <row r="453">
          <cell r="I453" t="str">
            <v>245040000 - Расходы на невозмещенный НДС</v>
          </cell>
        </row>
        <row r="454">
          <cell r="I454" t="str">
            <v>245050000 - Расходы на земельный налог</v>
          </cell>
        </row>
        <row r="455">
          <cell r="I455" t="str">
            <v>245060000 - Расходы на ЕНВД</v>
          </cell>
        </row>
        <row r="456">
          <cell r="I456" t="str">
            <v>245070000 - Расходы на НДПИ</v>
          </cell>
        </row>
        <row r="457">
          <cell r="I457" t="str">
            <v>245080000 - Расходы на пользование недрами</v>
          </cell>
        </row>
        <row r="458">
          <cell r="I458" t="str">
            <v>245090000 - Расходы на прочие налоги</v>
          </cell>
        </row>
        <row r="459">
          <cell r="I459" t="str">
            <v>246000000 - Прибыль/убытки прошлых лет, выявленные в текущем периоде</v>
          </cell>
        </row>
        <row r="460">
          <cell r="I460" t="str">
            <v>247010100 - Расходы на банковские гарантии</v>
          </cell>
        </row>
        <row r="461">
          <cell r="I461" t="str">
            <v>247010200 - Расходы на аккредитивы</v>
          </cell>
        </row>
        <row r="462">
          <cell r="I462" t="str">
            <v>247010300 - Расходы на комиссии и прочие услуги банков</v>
          </cell>
        </row>
        <row r="463">
          <cell r="I463" t="str">
            <v>247010400 - Расходы на комиссии по кредитам</v>
          </cell>
        </row>
        <row r="464">
          <cell r="I464" t="str">
            <v>247020000 - Расходы на пенсионные программы</v>
          </cell>
        </row>
        <row r="465">
          <cell r="I465" t="str">
            <v>247030100 - Расходы на штрафы, пени, неустойки за лесфонд</v>
          </cell>
        </row>
        <row r="466">
          <cell r="I466" t="str">
            <v>247030200 - Расходы на штрафы, пени, неустойки за неисполнение договорных обязательств</v>
          </cell>
        </row>
        <row r="467">
          <cell r="I467" t="str">
            <v>247030300 - Расходы на штрафы, пени, неустойки по налогам, кроме налога на прибыль</v>
          </cell>
        </row>
        <row r="468">
          <cell r="I468" t="str">
            <v>247030400 - Расходы на штрафы, пени, неустойки - прочие</v>
          </cell>
        </row>
        <row r="469">
          <cell r="I469" t="str">
            <v>247990000 - Прочие общие расходы - прочие</v>
          </cell>
        </row>
        <row r="470">
          <cell r="I470" t="str">
            <v>249000000 - Перенос части себестоимости на административно-хозяйственные расходы</v>
          </cell>
        </row>
        <row r="471">
          <cell r="I471" t="str">
            <v>251000000 - Корректировка себестоимости ГП на расходы по строительству всесезонных лесовозных дорог и сырью в переработку (+)</v>
          </cell>
        </row>
        <row r="472">
          <cell r="I472" t="str">
            <v>301010000 - Амортизация - производственная - ОС</v>
          </cell>
        </row>
        <row r="473">
          <cell r="I473" t="str">
            <v>301020000 - Амортизация - производственная - НМА</v>
          </cell>
        </row>
        <row r="474">
          <cell r="I474" t="str">
            <v>302010000 - Амортизация - коммерческие расходы - ОС</v>
          </cell>
        </row>
        <row r="475">
          <cell r="I475" t="str">
            <v>302020000 - Амортизация - коммерческие расходы - НМА</v>
          </cell>
        </row>
        <row r="476">
          <cell r="I476" t="str">
            <v>303010000 - Амортизация - административные расходы - ОС</v>
          </cell>
        </row>
        <row r="477">
          <cell r="I477" t="str">
            <v>303020000 - Амортизация - административные расходы - НМА</v>
          </cell>
        </row>
        <row r="478">
          <cell r="I478" t="str">
            <v>304010000 - Амортизация - прочие операционные расходы - ОС</v>
          </cell>
        </row>
        <row r="479">
          <cell r="I479" t="str">
            <v>304020000 - Амортизация - прочие операционные расходы - НМА</v>
          </cell>
        </row>
        <row r="480">
          <cell r="I480" t="str">
            <v>305000000 - Изменение остатков готовой продукции, НЗП, товаров в пути в части амортизации</v>
          </cell>
        </row>
        <row r="481">
          <cell r="I481" t="str">
            <v>401020110 - Процентные расходы перед МТС-Банком</v>
          </cell>
        </row>
        <row r="482">
          <cell r="I482" t="str">
            <v>401020120 - Процентные расходы по кредитам прочих банков</v>
          </cell>
        </row>
        <row r="483">
          <cell r="I483" t="str">
            <v>401020200 - Расходы на проценты - займы</v>
          </cell>
        </row>
        <row r="484">
          <cell r="I484" t="str">
            <v>401020300 - Расходы на проценты - векселя выданные</v>
          </cell>
        </row>
        <row r="485">
          <cell r="I485" t="str">
            <v>401020500 - Процентный расход по обязательствам по аренде (IFRS 16)</v>
          </cell>
        </row>
        <row r="486">
          <cell r="I486" t="str">
            <v>402010000 - Расходы на финансовую аренду (лизинг)</v>
          </cell>
        </row>
        <row r="487">
          <cell r="I487" t="str">
            <v>403010000 - Результат переоценки операционной дебиторской задолженности (без авансов)</v>
          </cell>
        </row>
        <row r="488">
          <cell r="I488" t="str">
            <v>403020000 - Результат переоценки операционной кредиторской задолженности (без авансов)</v>
          </cell>
        </row>
        <row r="489">
          <cell r="I489" t="str">
            <v>403030000 - Реализованные курсовые разницы по операционной деятельности</v>
          </cell>
        </row>
        <row r="490">
          <cell r="I490" t="str">
            <v>403040000 - Переоценка прочей ДЗ/КЗ (без авансов по инвестиционной деятельности)</v>
          </cell>
        </row>
        <row r="491">
          <cell r="I491" t="str">
            <v>403050000 - Переоценка и реализованные разницы по кредитам, займам, финансовым вложениям</v>
          </cell>
        </row>
        <row r="492">
          <cell r="I492" t="str">
            <v>405000000 - Прибыль/(Убыток) от переоценки финансовых вложений</v>
          </cell>
        </row>
        <row r="493">
          <cell r="I493" t="str">
            <v>406000000 - Прибыль/(Убыток) от реализации ценных бумаг</v>
          </cell>
        </row>
        <row r="494">
          <cell r="I494" t="str">
            <v>407010000 - Прибыль от списания кредиторской задолженности</v>
          </cell>
        </row>
        <row r="495">
          <cell r="I495" t="str">
            <v>407020000 - Возмещение процентов (из бюджета и т.п.)</v>
          </cell>
        </row>
        <row r="496">
          <cell r="I496" t="str">
            <v xml:space="preserve">408010000 - Расходы на штрафные санкции по кредитам </v>
          </cell>
        </row>
        <row r="497">
          <cell r="I497" t="str">
            <v>408020000 - Расходы на привлечение кредитов</v>
          </cell>
        </row>
        <row r="498">
          <cell r="I498" t="str">
            <v>408040000 - Расходы на обесценение гудвила</v>
          </cell>
        </row>
        <row r="499">
          <cell r="I499" t="str">
            <v>408030000 - Прочие неоперационные расходы</v>
          </cell>
        </row>
        <row r="500">
          <cell r="I500" t="str">
            <v>409000000 - Эффект от выбытия дочерних компаний</v>
          </cell>
        </row>
        <row r="501">
          <cell r="I501" t="str">
            <v>410000000 - Эффект от изменения учетной политики</v>
          </cell>
        </row>
        <row r="502">
          <cell r="I502" t="str">
            <v>501010000 - Расход по текущему налогу на прибыль - федеральный бюджет</v>
          </cell>
        </row>
        <row r="503">
          <cell r="I503" t="str">
            <v>501020000 - Расход по текущему налогу на прибыль - бюджет субъекта РФ</v>
          </cell>
        </row>
        <row r="504">
          <cell r="I504" t="str">
            <v>505000000 - Отложенные налоговые активы - начисленный резерв</v>
          </cell>
        </row>
        <row r="505">
          <cell r="I505" t="str">
            <v>503000000 - Штрафы, пени по налогу на прибыль</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INT"/>
      <sheetName val="USD"/>
      <sheetName val="EUR"/>
      <sheetName val="Swiss Frank"/>
      <sheetName val="Лист1"/>
    </sheetNames>
    <sheetDataSet>
      <sheetData sheetId="0">
        <row r="167">
          <cell r="L167">
            <v>73.875699999999995</v>
          </cell>
          <cell r="M167">
            <v>90.682400000000001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gezha-group.com/en/investors/reports/annual-reports/" TargetMode="External"/><Relationship Id="rId2" Type="http://schemas.openxmlformats.org/officeDocument/2006/relationships/hyperlink" Target="https://segezha-group.com/en/investors/presentations/" TargetMode="External"/><Relationship Id="rId1" Type="http://schemas.openxmlformats.org/officeDocument/2006/relationships/hyperlink" Target="https://segezha-group.com/en/investors/reports/financial-resul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egezha-group.com/upload/iblock/433/7tv1t5hfqobh12d64jhwuil1mno7jgm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iccwbo.org/resources-for-business/incoterms-rules/incoterms-rules-2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N35"/>
  <sheetViews>
    <sheetView tabSelected="1" zoomScaleNormal="100" zoomScaleSheetLayoutView="100" workbookViewId="0">
      <selection activeCell="C15" sqref="C15"/>
    </sheetView>
  </sheetViews>
  <sheetFormatPr defaultColWidth="9.1796875" defaultRowHeight="13.5" x14ac:dyDescent="0.35"/>
  <cols>
    <col min="1" max="14" width="9.1796875" style="176"/>
    <col min="15" max="16384" width="9.1796875" style="177"/>
  </cols>
  <sheetData>
    <row r="15" spans="1:14" s="180" customFormat="1" ht="15" x14ac:dyDescent="0.4">
      <c r="A15" s="178" t="s">
        <v>165</v>
      </c>
      <c r="B15" s="179"/>
      <c r="C15" s="179"/>
      <c r="D15" s="179"/>
      <c r="E15" s="179"/>
      <c r="F15" s="179"/>
      <c r="G15" s="179"/>
      <c r="H15" s="179"/>
      <c r="I15" s="179"/>
      <c r="J15" s="179"/>
      <c r="K15" s="179"/>
      <c r="L15" s="179"/>
      <c r="M15" s="179"/>
      <c r="N15" s="179"/>
    </row>
    <row r="16" spans="1:14" s="180" customFormat="1" ht="15" x14ac:dyDescent="0.4">
      <c r="A16" s="181" t="s">
        <v>166</v>
      </c>
      <c r="B16" s="179"/>
      <c r="C16" s="179"/>
      <c r="D16" s="179"/>
      <c r="E16" s="179"/>
      <c r="F16" s="179"/>
      <c r="G16" s="179"/>
      <c r="H16" s="179"/>
      <c r="I16" s="179"/>
      <c r="J16" s="179"/>
      <c r="K16" s="179"/>
      <c r="L16" s="179"/>
      <c r="M16" s="179"/>
      <c r="N16" s="179"/>
    </row>
    <row r="17" spans="1:14" s="180" customFormat="1" ht="15" x14ac:dyDescent="0.4">
      <c r="A17" s="181" t="s">
        <v>167</v>
      </c>
      <c r="B17" s="179"/>
      <c r="C17" s="179"/>
      <c r="D17" s="179"/>
      <c r="E17" s="179"/>
      <c r="F17" s="179"/>
      <c r="G17" s="179"/>
      <c r="H17" s="179"/>
      <c r="I17" s="179"/>
      <c r="J17" s="179"/>
      <c r="K17" s="179"/>
      <c r="L17" s="179"/>
      <c r="M17" s="179"/>
      <c r="N17" s="179"/>
    </row>
    <row r="18" spans="1:14" s="180" customFormat="1" ht="15" x14ac:dyDescent="0.4">
      <c r="A18" s="181" t="s">
        <v>168</v>
      </c>
      <c r="B18" s="179"/>
      <c r="C18" s="179"/>
      <c r="D18" s="179"/>
      <c r="E18" s="179"/>
      <c r="F18" s="179"/>
      <c r="G18" s="179"/>
      <c r="H18" s="179"/>
      <c r="I18" s="179"/>
      <c r="J18" s="179"/>
      <c r="K18" s="179"/>
      <c r="L18" s="179"/>
      <c r="M18" s="179"/>
      <c r="N18" s="179"/>
    </row>
    <row r="19" spans="1:14" s="180" customFormat="1" ht="15" x14ac:dyDescent="0.4">
      <c r="A19" s="181" t="s">
        <v>169</v>
      </c>
      <c r="B19" s="179"/>
      <c r="C19" s="179"/>
      <c r="D19" s="179"/>
      <c r="E19" s="179"/>
      <c r="F19" s="179"/>
      <c r="G19" s="179"/>
      <c r="H19" s="179"/>
      <c r="I19" s="179"/>
      <c r="J19" s="179"/>
      <c r="K19" s="179"/>
      <c r="L19" s="179"/>
      <c r="M19" s="179"/>
      <c r="N19" s="179"/>
    </row>
    <row r="20" spans="1:14" s="180" customFormat="1" ht="15" x14ac:dyDescent="0.4">
      <c r="A20" s="181" t="s">
        <v>170</v>
      </c>
      <c r="B20" s="179"/>
      <c r="C20" s="179"/>
      <c r="D20" s="179"/>
      <c r="E20" s="179"/>
      <c r="F20" s="179"/>
      <c r="G20" s="179"/>
      <c r="H20" s="179"/>
      <c r="I20" s="179"/>
      <c r="J20" s="179"/>
      <c r="K20" s="179"/>
      <c r="L20" s="179"/>
      <c r="M20" s="179"/>
      <c r="N20" s="179"/>
    </row>
    <row r="21" spans="1:14" s="180" customFormat="1" ht="15" x14ac:dyDescent="0.4">
      <c r="A21" s="181" t="s">
        <v>261</v>
      </c>
      <c r="B21" s="179"/>
      <c r="C21" s="179"/>
      <c r="D21" s="179"/>
      <c r="E21" s="179"/>
      <c r="F21" s="179"/>
      <c r="G21" s="179"/>
      <c r="H21" s="179"/>
      <c r="I21" s="179"/>
      <c r="J21" s="179"/>
      <c r="K21" s="179"/>
      <c r="L21" s="179"/>
      <c r="M21" s="179"/>
      <c r="N21" s="179"/>
    </row>
    <row r="22" spans="1:14" s="180" customFormat="1" ht="15" x14ac:dyDescent="0.4">
      <c r="A22" s="179"/>
      <c r="B22" s="179"/>
      <c r="C22" s="179"/>
      <c r="D22" s="179"/>
      <c r="E22" s="179"/>
      <c r="F22" s="179"/>
      <c r="G22" s="179"/>
      <c r="H22" s="179"/>
      <c r="I22" s="179"/>
      <c r="J22" s="179"/>
      <c r="K22" s="179"/>
      <c r="L22" s="179"/>
      <c r="M22" s="179"/>
      <c r="N22" s="179"/>
    </row>
    <row r="23" spans="1:14" s="180" customFormat="1" ht="15" x14ac:dyDescent="0.4">
      <c r="A23" s="179"/>
      <c r="B23" s="179"/>
      <c r="C23" s="179"/>
      <c r="D23" s="179"/>
      <c r="E23" s="179"/>
      <c r="F23" s="179"/>
      <c r="G23" s="179"/>
      <c r="H23" s="179"/>
      <c r="I23" s="179"/>
      <c r="J23" s="179"/>
      <c r="K23" s="179"/>
      <c r="L23" s="179"/>
      <c r="M23" s="179"/>
      <c r="N23" s="179"/>
    </row>
    <row r="24" spans="1:14" s="180" customFormat="1" ht="15" x14ac:dyDescent="0.4">
      <c r="A24" s="178" t="s">
        <v>171</v>
      </c>
      <c r="B24" s="179"/>
      <c r="C24" s="179"/>
      <c r="D24" s="179"/>
      <c r="E24" s="179"/>
      <c r="F24" s="179"/>
      <c r="G24" s="179"/>
      <c r="H24" s="179"/>
      <c r="I24" s="179"/>
      <c r="J24" s="179"/>
      <c r="K24" s="179"/>
      <c r="L24" s="179"/>
      <c r="M24" s="179"/>
      <c r="N24" s="179"/>
    </row>
    <row r="25" spans="1:14" s="180" customFormat="1" ht="15" x14ac:dyDescent="0.4">
      <c r="A25" s="179" t="s">
        <v>172</v>
      </c>
      <c r="B25" s="179"/>
      <c r="C25" s="179"/>
      <c r="D25" s="179"/>
      <c r="E25" s="179"/>
      <c r="F25" s="179"/>
      <c r="G25" s="179"/>
      <c r="H25" s="179"/>
      <c r="I25" s="179"/>
      <c r="J25" s="179"/>
      <c r="K25" s="179"/>
      <c r="L25" s="179"/>
      <c r="M25" s="179"/>
      <c r="N25" s="179"/>
    </row>
    <row r="26" spans="1:14" s="180" customFormat="1" ht="15" x14ac:dyDescent="0.4">
      <c r="A26" s="181" t="s">
        <v>173</v>
      </c>
      <c r="B26" s="179"/>
      <c r="C26" s="179"/>
      <c r="D26" s="179"/>
      <c r="E26" s="179"/>
      <c r="F26" s="179"/>
      <c r="G26" s="179"/>
      <c r="H26" s="179"/>
      <c r="I26" s="179"/>
      <c r="J26" s="179"/>
      <c r="K26" s="179"/>
      <c r="L26" s="179"/>
      <c r="M26" s="179"/>
      <c r="N26" s="179"/>
    </row>
    <row r="27" spans="1:14" s="180" customFormat="1" ht="15" x14ac:dyDescent="0.4">
      <c r="A27" s="179" t="s">
        <v>310</v>
      </c>
      <c r="B27" s="179"/>
      <c r="C27" s="179"/>
      <c r="D27" s="179"/>
      <c r="E27" s="179"/>
      <c r="F27" s="179"/>
      <c r="G27" s="179"/>
      <c r="H27" s="179"/>
      <c r="I27" s="179"/>
      <c r="J27" s="179"/>
      <c r="K27" s="179"/>
      <c r="L27" s="179"/>
      <c r="M27" s="179"/>
      <c r="N27" s="179"/>
    </row>
    <row r="28" spans="1:14" s="180" customFormat="1" ht="15" x14ac:dyDescent="0.4">
      <c r="A28" s="179"/>
      <c r="B28" s="179"/>
      <c r="C28" s="179"/>
      <c r="D28" s="179"/>
      <c r="E28" s="179"/>
      <c r="F28" s="179"/>
      <c r="G28" s="179"/>
      <c r="H28" s="179"/>
      <c r="I28" s="179"/>
      <c r="J28" s="179"/>
      <c r="K28" s="179"/>
      <c r="L28" s="179"/>
      <c r="M28" s="179"/>
      <c r="N28" s="179"/>
    </row>
    <row r="29" spans="1:14" s="180" customFormat="1" ht="15" x14ac:dyDescent="0.4">
      <c r="A29" s="179"/>
      <c r="B29" s="179"/>
      <c r="C29" s="179"/>
      <c r="D29" s="179"/>
      <c r="E29" s="179"/>
      <c r="F29" s="179"/>
      <c r="G29" s="179"/>
      <c r="H29" s="179"/>
      <c r="I29" s="179"/>
      <c r="J29" s="179"/>
      <c r="K29" s="179"/>
      <c r="L29" s="179"/>
      <c r="M29" s="179"/>
      <c r="N29" s="179"/>
    </row>
    <row r="30" spans="1:14" s="180" customFormat="1" ht="15" x14ac:dyDescent="0.4">
      <c r="A30" s="178" t="s">
        <v>174</v>
      </c>
      <c r="B30" s="179"/>
      <c r="C30" s="179"/>
      <c r="D30" s="179"/>
      <c r="E30" s="179"/>
      <c r="F30" s="179"/>
      <c r="G30" s="179"/>
      <c r="H30" s="179"/>
      <c r="I30" s="179"/>
      <c r="J30" s="179"/>
      <c r="K30" s="179"/>
      <c r="L30" s="179"/>
      <c r="M30" s="179"/>
      <c r="N30" s="179"/>
    </row>
    <row r="31" spans="1:14" s="180" customFormat="1" ht="15" x14ac:dyDescent="0.4">
      <c r="A31" s="181" t="s">
        <v>175</v>
      </c>
      <c r="B31" s="179"/>
      <c r="C31" s="179"/>
      <c r="D31" s="179"/>
      <c r="E31" s="179"/>
      <c r="F31" s="179"/>
      <c r="G31" s="179"/>
      <c r="H31" s="179"/>
      <c r="I31" s="179"/>
      <c r="J31" s="179"/>
      <c r="K31" s="179"/>
      <c r="L31" s="179"/>
      <c r="M31" s="179"/>
      <c r="N31" s="179"/>
    </row>
    <row r="32" spans="1:14" s="180" customFormat="1" ht="15" x14ac:dyDescent="0.4">
      <c r="A32" s="181" t="s">
        <v>176</v>
      </c>
      <c r="B32" s="179"/>
      <c r="C32" s="179"/>
      <c r="D32" s="179"/>
      <c r="E32" s="179"/>
      <c r="F32" s="179"/>
      <c r="G32" s="179"/>
      <c r="H32" s="179"/>
      <c r="I32" s="179"/>
      <c r="J32" s="179"/>
      <c r="K32" s="179"/>
      <c r="L32" s="179"/>
      <c r="M32" s="179"/>
      <c r="N32" s="179"/>
    </row>
    <row r="33" spans="1:14" s="180" customFormat="1" ht="15" x14ac:dyDescent="0.4">
      <c r="A33" s="181" t="s">
        <v>177</v>
      </c>
      <c r="B33" s="179"/>
      <c r="C33" s="179"/>
      <c r="D33" s="179"/>
      <c r="E33" s="179"/>
      <c r="F33" s="179"/>
      <c r="G33" s="179"/>
      <c r="H33" s="179"/>
      <c r="I33" s="179"/>
      <c r="J33" s="179"/>
      <c r="K33" s="179"/>
      <c r="L33" s="179"/>
      <c r="M33" s="179"/>
      <c r="N33" s="179"/>
    </row>
    <row r="34" spans="1:14" s="180" customFormat="1" ht="15" x14ac:dyDescent="0.4">
      <c r="A34" s="181" t="s">
        <v>178</v>
      </c>
      <c r="B34" s="179"/>
      <c r="C34" s="179"/>
      <c r="D34" s="179"/>
      <c r="E34" s="179"/>
      <c r="F34" s="179"/>
      <c r="G34" s="179"/>
      <c r="H34" s="179"/>
      <c r="I34" s="179"/>
      <c r="J34" s="179"/>
      <c r="K34" s="179"/>
      <c r="L34" s="179"/>
      <c r="M34" s="179"/>
      <c r="N34" s="179"/>
    </row>
    <row r="35" spans="1:14" s="180" customFormat="1" ht="15" x14ac:dyDescent="0.4">
      <c r="A35" s="179"/>
      <c r="B35" s="179"/>
      <c r="C35" s="179"/>
      <c r="D35" s="179"/>
      <c r="E35" s="179"/>
      <c r="F35" s="179"/>
      <c r="G35" s="179"/>
      <c r="H35" s="179"/>
      <c r="I35" s="179"/>
      <c r="J35" s="179"/>
      <c r="K35" s="179"/>
      <c r="L35" s="179"/>
      <c r="M35" s="179"/>
      <c r="N35" s="179"/>
    </row>
  </sheetData>
  <hyperlinks>
    <hyperlink ref="A16" location="BS!A1" display="1. Balance Sheet"/>
    <hyperlink ref="A17" location="PL!A1" display="2. P&amp;L"/>
    <hyperlink ref="A18" location="CFS!A1" display="3. Cash Flows"/>
    <hyperlink ref="A19" location="Equity!A1" display="4. Equity"/>
    <hyperlink ref="A20" location="Breakdowns!A1" display="5. Breakdowns"/>
    <hyperlink ref="A32" r:id="rId1"/>
    <hyperlink ref="A31" r:id="rId2"/>
    <hyperlink ref="A33" r:id="rId3"/>
    <hyperlink ref="A34" r:id="rId4"/>
    <hyperlink ref="A21" location="'Operating data'!A1" display="6. Operating data"/>
  </hyperlinks>
  <pageMargins left="0.7" right="0.7" top="0.75" bottom="0.75" header="0.3" footer="0.3"/>
  <pageSetup scale="7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pane xSplit="1" ySplit="3" topLeftCell="C4" activePane="bottomRight" state="frozen"/>
      <selection pane="topRight" activeCell="B1" sqref="B1"/>
      <selection pane="bottomLeft" activeCell="A4" sqref="A4"/>
      <selection pane="bottomRight" activeCell="H16" sqref="H16"/>
    </sheetView>
  </sheetViews>
  <sheetFormatPr defaultColWidth="9.1796875" defaultRowHeight="12.5" x14ac:dyDescent="0.35"/>
  <cols>
    <col min="1" max="1" width="40.1796875" style="44" customWidth="1"/>
    <col min="2" max="2" width="5.453125" style="44" customWidth="1"/>
    <col min="3" max="3" width="13.54296875" style="44" customWidth="1"/>
    <col min="4" max="7" width="16.26953125" style="44" customWidth="1"/>
    <col min="8" max="9" width="9.1796875" style="45" customWidth="1"/>
    <col min="10" max="16384" width="9.1796875" style="45"/>
  </cols>
  <sheetData>
    <row r="1" spans="1:7" x14ac:dyDescent="0.35">
      <c r="A1" s="43" t="s">
        <v>187</v>
      </c>
    </row>
    <row r="2" spans="1:7" s="48" customFormat="1" x14ac:dyDescent="0.35">
      <c r="A2" s="46" t="s">
        <v>296</v>
      </c>
      <c r="B2" s="47"/>
      <c r="C2" s="47"/>
      <c r="D2" s="47"/>
      <c r="E2" s="47"/>
      <c r="F2" s="47"/>
      <c r="G2" s="47"/>
    </row>
    <row r="3" spans="1:7" s="48" customFormat="1" x14ac:dyDescent="0.35">
      <c r="A3" s="49"/>
      <c r="B3" s="50"/>
      <c r="C3" s="51">
        <v>2018</v>
      </c>
      <c r="D3" s="13">
        <v>2019</v>
      </c>
      <c r="E3" s="13">
        <v>2020</v>
      </c>
      <c r="F3" s="13" t="s">
        <v>256</v>
      </c>
      <c r="G3" s="13" t="s">
        <v>312</v>
      </c>
    </row>
    <row r="4" spans="1:7" x14ac:dyDescent="0.35">
      <c r="A4" s="52" t="s">
        <v>49</v>
      </c>
      <c r="C4" s="53">
        <f>PL!C6</f>
        <v>57890.264000000003</v>
      </c>
      <c r="D4" s="53">
        <f>PL!D6</f>
        <v>58494.635000000002</v>
      </c>
      <c r="E4" s="53">
        <f>PL!E6</f>
        <v>68986.649000000005</v>
      </c>
      <c r="F4" s="53">
        <f>PL!F6</f>
        <v>92442.267000000007</v>
      </c>
      <c r="G4" s="53">
        <f>PL!G6</f>
        <v>106766</v>
      </c>
    </row>
    <row r="5" spans="1:7" x14ac:dyDescent="0.35">
      <c r="A5" s="52" t="s">
        <v>47</v>
      </c>
      <c r="C5" s="53">
        <f>Breakdowns!B45</f>
        <v>13202.203</v>
      </c>
      <c r="D5" s="53">
        <f>Breakdowns!C45</f>
        <v>14019.066000000001</v>
      </c>
      <c r="E5" s="53">
        <f>Breakdowns!D45</f>
        <v>17458.952000000001</v>
      </c>
      <c r="F5" s="53">
        <f>Breakdowns!E45</f>
        <v>29251.920000000002</v>
      </c>
      <c r="G5" s="53">
        <f>Breakdowns!F45</f>
        <v>24662</v>
      </c>
    </row>
    <row r="6" spans="1:7" x14ac:dyDescent="0.35">
      <c r="A6" s="52" t="s">
        <v>196</v>
      </c>
      <c r="C6" s="54">
        <f>C5/C4</f>
        <v>0.22805567098467541</v>
      </c>
      <c r="D6" s="54">
        <f>D5/D4</f>
        <v>0.23966413330043004</v>
      </c>
      <c r="E6" s="54">
        <f>E5/E4</f>
        <v>0.25307725847069334</v>
      </c>
      <c r="F6" s="54">
        <f>F5/F4</f>
        <v>0.31643447255571955</v>
      </c>
      <c r="G6" s="54">
        <f>G5/G4</f>
        <v>0.23099113950133937</v>
      </c>
    </row>
    <row r="7" spans="1:7" ht="13" thickBot="1" x14ac:dyDescent="0.4">
      <c r="A7" s="55" t="s">
        <v>186</v>
      </c>
      <c r="B7" s="56"/>
      <c r="C7" s="57">
        <f>PL!C19</f>
        <v>12.209000000003527</v>
      </c>
      <c r="D7" s="57">
        <f>PL!D19</f>
        <v>4750.9619999999977</v>
      </c>
      <c r="E7" s="57">
        <f>PL!E19</f>
        <v>-1347.8829999999925</v>
      </c>
      <c r="F7" s="57">
        <f>PL!F19</f>
        <v>15237.405000000002</v>
      </c>
      <c r="G7" s="57">
        <f>PL!G19</f>
        <v>6052</v>
      </c>
    </row>
    <row r="8" spans="1:7" ht="13" thickTop="1" x14ac:dyDescent="0.35">
      <c r="A8" s="52" t="s">
        <v>189</v>
      </c>
      <c r="C8" s="53">
        <f>CFS!C35</f>
        <v>8497.51</v>
      </c>
      <c r="D8" s="53">
        <f>CFS!D35</f>
        <v>7620.3680000000004</v>
      </c>
      <c r="E8" s="53">
        <f>CFS!E35</f>
        <v>14734.457999999999</v>
      </c>
      <c r="F8" s="53">
        <f>CFS!F35</f>
        <v>13067.439112790005</v>
      </c>
      <c r="G8" s="53">
        <f>CFS!G35</f>
        <v>2259</v>
      </c>
    </row>
    <row r="9" spans="1:7" x14ac:dyDescent="0.35">
      <c r="A9" s="52" t="s">
        <v>190</v>
      </c>
      <c r="C9" s="53">
        <f>CFS!C52</f>
        <v>-6798.3429999999998</v>
      </c>
      <c r="D9" s="53">
        <f>CFS!D52</f>
        <v>-6408.2060000000001</v>
      </c>
      <c r="E9" s="53">
        <f>CFS!E52</f>
        <v>-12924.529</v>
      </c>
      <c r="F9" s="53">
        <f>CFS!F52</f>
        <v>-50497.156000000003</v>
      </c>
      <c r="G9" s="53">
        <f>CFS!G52</f>
        <v>-32367</v>
      </c>
    </row>
    <row r="10" spans="1:7" x14ac:dyDescent="0.35">
      <c r="A10" s="52" t="s">
        <v>191</v>
      </c>
      <c r="C10" s="53">
        <f>CFS!C65</f>
        <v>-3784.6450000000032</v>
      </c>
      <c r="D10" s="53">
        <f>CFS!D65</f>
        <v>-959.21900000000073</v>
      </c>
      <c r="E10" s="53">
        <f>CFS!E65</f>
        <v>-1623.1989999999987</v>
      </c>
      <c r="F10" s="53">
        <f>CFS!F65</f>
        <v>17178.619999999995</v>
      </c>
      <c r="G10" s="53">
        <f>CFS!G65</f>
        <v>37682</v>
      </c>
    </row>
    <row r="11" spans="1:7" x14ac:dyDescent="0.35">
      <c r="A11" s="52" t="s">
        <v>188</v>
      </c>
      <c r="C11" s="53">
        <f>CFS!C38</f>
        <v>-6468.6030000000001</v>
      </c>
      <c r="D11" s="53">
        <f>CFS!D38</f>
        <v>-6431.77</v>
      </c>
      <c r="E11" s="53">
        <f>CFS!E38+CFS!E39</f>
        <v>-11839.255999999999</v>
      </c>
      <c r="F11" s="53">
        <f>CFS!F38+CFS!F39+CFS!F47</f>
        <v>-43301.491999999998</v>
      </c>
      <c r="G11" s="53">
        <f>CFS!G38+CFS!G39+CFS!G47</f>
        <v>-28571</v>
      </c>
    </row>
    <row r="12" spans="1:7" ht="13" thickBot="1" x14ac:dyDescent="0.4">
      <c r="A12" s="55" t="s">
        <v>205</v>
      </c>
      <c r="B12" s="56"/>
      <c r="C12" s="57">
        <f>C8+C11</f>
        <v>2028.9070000000002</v>
      </c>
      <c r="D12" s="57">
        <f>D8+D11</f>
        <v>1188.598</v>
      </c>
      <c r="E12" s="57">
        <f>E8+E11</f>
        <v>2895.2019999999993</v>
      </c>
      <c r="F12" s="57">
        <f>F8+F11</f>
        <v>-30234.052887209993</v>
      </c>
      <c r="G12" s="57">
        <f>G8+G11</f>
        <v>-26312</v>
      </c>
    </row>
    <row r="13" spans="1:7" ht="13" thickTop="1" x14ac:dyDescent="0.35">
      <c r="A13" s="52" t="s">
        <v>192</v>
      </c>
      <c r="C13" s="53">
        <f>Breakdowns!B84</f>
        <v>41699.487999999998</v>
      </c>
      <c r="D13" s="53">
        <f>Breakdowns!C84</f>
        <v>42676.733999999997</v>
      </c>
      <c r="E13" s="53">
        <f>Breakdowns!D84</f>
        <v>53335.414000000004</v>
      </c>
      <c r="F13" s="53">
        <f>Breakdowns!E84</f>
        <v>73770.054999999993</v>
      </c>
      <c r="G13" s="53">
        <f>Breakdowns!F84</f>
        <v>123841</v>
      </c>
    </row>
    <row r="14" spans="1:7" x14ac:dyDescent="0.35">
      <c r="A14" s="52" t="s">
        <v>91</v>
      </c>
      <c r="C14" s="53">
        <f>Breakdowns!B90</f>
        <v>3006.8679999999999</v>
      </c>
      <c r="D14" s="53">
        <f>Breakdowns!C90</f>
        <v>3214.4090000000001</v>
      </c>
      <c r="E14" s="53">
        <f>Breakdowns!D90</f>
        <v>3670.1970000000001</v>
      </c>
      <c r="F14" s="53">
        <f>Breakdowns!E90</f>
        <v>12634</v>
      </c>
      <c r="G14" s="53">
        <f>Breakdowns!F90</f>
        <v>22879</v>
      </c>
    </row>
    <row r="15" spans="1:7" x14ac:dyDescent="0.35">
      <c r="A15" s="52" t="s">
        <v>193</v>
      </c>
      <c r="C15" s="53">
        <f>Breakdowns!B91</f>
        <v>38524.853999999999</v>
      </c>
      <c r="D15" s="53">
        <f>Breakdowns!C91</f>
        <v>39327.785000000003</v>
      </c>
      <c r="E15" s="53">
        <f>Breakdowns!D91</f>
        <v>49581.840000000004</v>
      </c>
      <c r="F15" s="53">
        <f>Breakdowns!E91</f>
        <v>61136.055000000008</v>
      </c>
      <c r="G15" s="53">
        <f>Breakdowns!F91</f>
        <v>100962</v>
      </c>
    </row>
    <row r="16" spans="1:7" ht="13" thickBot="1" x14ac:dyDescent="0.4">
      <c r="A16" s="55" t="s">
        <v>194</v>
      </c>
      <c r="B16" s="56"/>
      <c r="C16" s="58">
        <f>C15/C5</f>
        <v>2.9180625385020971</v>
      </c>
      <c r="D16" s="58">
        <f>D15/D5</f>
        <v>2.8053070725253737</v>
      </c>
      <c r="E16" s="58">
        <f>E15/E5</f>
        <v>2.8399092912335173</v>
      </c>
      <c r="F16" s="58">
        <f>F15/F5</f>
        <v>2.0899843497452477</v>
      </c>
      <c r="G16" s="58">
        <f>G15/G5</f>
        <v>4.0938285621604091</v>
      </c>
    </row>
    <row r="17" spans="1:7" ht="13" thickTop="1" x14ac:dyDescent="0.35">
      <c r="A17" s="52" t="s">
        <v>199</v>
      </c>
      <c r="C17" s="205" t="s">
        <v>223</v>
      </c>
      <c r="D17" s="205" t="s">
        <v>223</v>
      </c>
      <c r="E17" s="59">
        <f>E18/11940</f>
        <v>0.37688442211055279</v>
      </c>
      <c r="F17" s="59">
        <f>-CFS!G62/15690</f>
        <v>1.0442957297641811</v>
      </c>
      <c r="G17" s="205" t="s">
        <v>223</v>
      </c>
    </row>
    <row r="18" spans="1:7" ht="13" thickBot="1" x14ac:dyDescent="0.4">
      <c r="A18" s="55" t="s">
        <v>195</v>
      </c>
      <c r="B18" s="56"/>
      <c r="C18" s="57">
        <f>-CFS!C62</f>
        <v>1500</v>
      </c>
      <c r="D18" s="57">
        <f>-CFS!D62</f>
        <v>3800</v>
      </c>
      <c r="E18" s="57">
        <f>-CFS!E62</f>
        <v>4500</v>
      </c>
      <c r="F18" s="57">
        <f>6589.8+10041.6</f>
        <v>16631.400000000001</v>
      </c>
      <c r="G18" s="206" t="s">
        <v>223</v>
      </c>
    </row>
    <row r="19" spans="1:7" ht="13" thickTop="1" x14ac:dyDescent="0.35">
      <c r="A19" s="52"/>
      <c r="B19" s="45"/>
      <c r="C19" s="60"/>
      <c r="D19" s="60"/>
      <c r="E19" s="60"/>
      <c r="F19" s="60"/>
      <c r="G19" s="60"/>
    </row>
    <row r="20" spans="1:7" x14ac:dyDescent="0.35">
      <c r="A20" s="6" t="s">
        <v>198</v>
      </c>
    </row>
    <row r="21" spans="1:7" x14ac:dyDescent="0.35">
      <c r="A21" s="1" t="s">
        <v>135</v>
      </c>
      <c r="C21" s="44">
        <v>62.97</v>
      </c>
      <c r="D21" s="61">
        <v>64.489999999999995</v>
      </c>
      <c r="E21" s="62">
        <v>72.1464</v>
      </c>
      <c r="F21" s="62">
        <v>73.6541</v>
      </c>
      <c r="G21" s="62">
        <f>Breakdowns!F106</f>
        <v>68.549400000000006</v>
      </c>
    </row>
    <row r="22" spans="1:7" x14ac:dyDescent="0.35">
      <c r="A22" s="1" t="s">
        <v>136</v>
      </c>
      <c r="C22" s="44">
        <v>73.87</v>
      </c>
      <c r="D22" s="61">
        <v>72.489999999999995</v>
      </c>
      <c r="E22" s="62">
        <v>82.448800000000006</v>
      </c>
      <c r="F22" s="62">
        <v>87.187700000000007</v>
      </c>
      <c r="G22" s="62">
        <f>Breakdowns!F107</f>
        <v>72.525899999999993</v>
      </c>
    </row>
    <row r="23" spans="1:7" x14ac:dyDescent="0.35">
      <c r="A23" s="44" t="s">
        <v>303</v>
      </c>
      <c r="C23" s="62">
        <f>Breakdowns!B108</f>
        <v>9.4723000000000006</v>
      </c>
      <c r="D23" s="62">
        <f>Breakdowns!C108</f>
        <v>9.3759999999999994</v>
      </c>
      <c r="E23" s="62">
        <f>Breakdowns!D108</f>
        <v>10.466100000000001</v>
      </c>
      <c r="F23" s="62">
        <f>Breakdowns!E108</f>
        <v>11.413399999999999</v>
      </c>
      <c r="G23" s="62">
        <f>Breakdowns!F108</f>
        <v>10.291600000000001</v>
      </c>
    </row>
    <row r="24" spans="1:7" x14ac:dyDescent="0.35">
      <c r="A24" s="63" t="s">
        <v>197</v>
      </c>
      <c r="B24" s="63"/>
      <c r="C24" s="64">
        <v>43465</v>
      </c>
      <c r="D24" s="64">
        <v>43830</v>
      </c>
      <c r="E24" s="64">
        <v>44196</v>
      </c>
      <c r="F24" s="64">
        <v>44561</v>
      </c>
      <c r="G24" s="64">
        <v>44926</v>
      </c>
    </row>
    <row r="25" spans="1:7" x14ac:dyDescent="0.35">
      <c r="A25" s="1" t="s">
        <v>135</v>
      </c>
      <c r="B25" s="45"/>
      <c r="C25" s="61">
        <v>69.47</v>
      </c>
      <c r="D25" s="62">
        <v>61.905700000000003</v>
      </c>
      <c r="E25" s="62">
        <f>ROUND([9]Summary!$L$167,4)</f>
        <v>73.875699999999995</v>
      </c>
      <c r="F25" s="62">
        <v>74.292599999999993</v>
      </c>
      <c r="G25" s="62">
        <f>Breakdowns!F101</f>
        <v>70.337500000000006</v>
      </c>
    </row>
    <row r="26" spans="1:7" x14ac:dyDescent="0.35">
      <c r="A26" s="1" t="s">
        <v>136</v>
      </c>
      <c r="C26" s="62">
        <v>79.460499999999996</v>
      </c>
      <c r="D26" s="62">
        <v>69.340599999999995</v>
      </c>
      <c r="E26" s="62">
        <f>ROUND([9]Summary!$M$167,4)</f>
        <v>90.682400000000001</v>
      </c>
      <c r="F26" s="62">
        <v>84.069500000000005</v>
      </c>
      <c r="G26" s="62">
        <f>Breakdowns!F102</f>
        <v>75.655299999999997</v>
      </c>
    </row>
    <row r="27" spans="1:7" x14ac:dyDescent="0.35">
      <c r="A27" s="44" t="s">
        <v>303</v>
      </c>
      <c r="C27" s="62">
        <f>Breakdowns!B103</f>
        <v>10.0997</v>
      </c>
      <c r="D27" s="62">
        <f>Breakdowns!C103</f>
        <v>8.8594000000000008</v>
      </c>
      <c r="E27" s="62">
        <f>Breakdowns!D103</f>
        <v>11.3119</v>
      </c>
      <c r="F27" s="62">
        <f>Breakdowns!E103</f>
        <v>11.6503</v>
      </c>
      <c r="G27" s="62">
        <f>Breakdowns!F103</f>
        <v>9.8948999999999998</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zoomScale="85" zoomScaleNormal="85" workbookViewId="0">
      <pane xSplit="1" ySplit="4" topLeftCell="B5" activePane="bottomRight" state="frozen"/>
      <selection pane="topRight" activeCell="B1" sqref="B1"/>
      <selection pane="bottomLeft" activeCell="A5" sqref="A5"/>
      <selection pane="bottomRight" activeCell="B5" sqref="B5"/>
    </sheetView>
  </sheetViews>
  <sheetFormatPr defaultColWidth="9.453125" defaultRowHeight="12.5" x14ac:dyDescent="0.35"/>
  <cols>
    <col min="1" max="1" width="55.453125" style="3" bestFit="1" customWidth="1"/>
    <col min="2" max="2" width="4" style="3" customWidth="1"/>
    <col min="3" max="6" width="12.7265625" style="4" customWidth="1"/>
    <col min="7" max="14" width="12.7265625" style="5" customWidth="1"/>
    <col min="15" max="15" width="9.453125" style="5"/>
    <col min="16" max="16" width="11.26953125" style="5" bestFit="1" customWidth="1"/>
    <col min="17" max="26" width="12.7265625" style="5" customWidth="1"/>
    <col min="27" max="16384" width="9.453125" style="5"/>
  </cols>
  <sheetData>
    <row r="1" spans="1:26" x14ac:dyDescent="0.35">
      <c r="A1" s="2" t="s">
        <v>72</v>
      </c>
    </row>
    <row r="2" spans="1:26" x14ac:dyDescent="0.35">
      <c r="A2" s="6" t="s">
        <v>296</v>
      </c>
      <c r="C2" s="7"/>
    </row>
    <row r="3" spans="1:26" x14ac:dyDescent="0.35">
      <c r="A3" s="8"/>
      <c r="C3" s="9"/>
      <c r="D3" s="9"/>
      <c r="F3" s="10" t="s">
        <v>295</v>
      </c>
      <c r="G3" s="10"/>
      <c r="H3" s="10"/>
      <c r="S3" s="11" t="s">
        <v>295</v>
      </c>
    </row>
    <row r="4" spans="1:26" s="14" customFormat="1" ht="25" x14ac:dyDescent="0.35">
      <c r="A4" s="12"/>
      <c r="B4" s="12"/>
      <c r="C4" s="13">
        <v>2018</v>
      </c>
      <c r="D4" s="13">
        <v>2019</v>
      </c>
      <c r="E4" s="13">
        <v>2020</v>
      </c>
      <c r="F4" s="13" t="s">
        <v>256</v>
      </c>
      <c r="G4" s="13" t="s">
        <v>312</v>
      </c>
      <c r="H4" s="197"/>
      <c r="J4" s="12" t="s">
        <v>229</v>
      </c>
      <c r="K4" s="12" t="s">
        <v>230</v>
      </c>
      <c r="L4" s="12" t="s">
        <v>231</v>
      </c>
      <c r="M4" s="12" t="s">
        <v>297</v>
      </c>
      <c r="N4" s="12" t="s">
        <v>326</v>
      </c>
      <c r="Q4" s="12" t="s">
        <v>285</v>
      </c>
      <c r="R4" s="12" t="s">
        <v>284</v>
      </c>
      <c r="S4" s="12" t="s">
        <v>286</v>
      </c>
      <c r="T4" s="12" t="s">
        <v>287</v>
      </c>
      <c r="U4" s="12" t="s">
        <v>292</v>
      </c>
      <c r="V4" s="12" t="s">
        <v>302</v>
      </c>
      <c r="W4" s="12" t="s">
        <v>311</v>
      </c>
      <c r="X4" s="12" t="s">
        <v>320</v>
      </c>
      <c r="Y4" s="12" t="s">
        <v>324</v>
      </c>
      <c r="Z4" s="12" t="s">
        <v>333</v>
      </c>
    </row>
    <row r="5" spans="1:26" x14ac:dyDescent="0.35">
      <c r="A5" s="15" t="s">
        <v>73</v>
      </c>
      <c r="B5" s="16"/>
      <c r="C5" s="17"/>
      <c r="D5" s="17"/>
      <c r="E5" s="18"/>
      <c r="F5" s="18"/>
      <c r="G5" s="19"/>
      <c r="H5" s="19"/>
    </row>
    <row r="6" spans="1:26" x14ac:dyDescent="0.35">
      <c r="A6" s="1" t="s">
        <v>74</v>
      </c>
      <c r="B6" s="16"/>
      <c r="C6" s="18"/>
      <c r="D6" s="18"/>
      <c r="E6" s="18"/>
      <c r="F6" s="18"/>
      <c r="G6" s="19"/>
      <c r="H6" s="19"/>
      <c r="J6" s="20"/>
      <c r="K6" s="20"/>
      <c r="L6" s="20"/>
      <c r="M6" s="20"/>
      <c r="N6" s="20"/>
      <c r="Q6" s="20"/>
      <c r="R6" s="20"/>
      <c r="S6" s="20"/>
      <c r="T6" s="20"/>
      <c r="U6" s="20"/>
      <c r="V6" s="20"/>
      <c r="W6" s="20"/>
      <c r="X6" s="20"/>
      <c r="Y6" s="20"/>
      <c r="Z6" s="20"/>
    </row>
    <row r="7" spans="1:26" x14ac:dyDescent="0.35">
      <c r="A7" s="1" t="s">
        <v>75</v>
      </c>
      <c r="B7" s="21"/>
      <c r="C7" s="7">
        <v>37404.796999999999</v>
      </c>
      <c r="D7" s="7">
        <v>38256.065000000002</v>
      </c>
      <c r="E7" s="7">
        <v>42315.222000000002</v>
      </c>
      <c r="F7" s="7">
        <v>73862</v>
      </c>
      <c r="G7" s="19">
        <v>82213</v>
      </c>
      <c r="H7" s="19"/>
      <c r="I7" s="22"/>
      <c r="J7" s="7">
        <v>38256.065000000002</v>
      </c>
      <c r="K7" s="7">
        <v>39617.614999999998</v>
      </c>
      <c r="L7" s="7">
        <v>47587.667999999998</v>
      </c>
      <c r="M7" s="7">
        <v>84098</v>
      </c>
      <c r="N7" s="7">
        <v>77784</v>
      </c>
      <c r="P7" s="22"/>
      <c r="Q7" s="7">
        <v>47587.667999999998</v>
      </c>
      <c r="R7" s="7">
        <v>51919.627</v>
      </c>
      <c r="S7" s="7">
        <f t="shared" ref="S7:S14" si="0">F7</f>
        <v>73862</v>
      </c>
      <c r="T7" s="7">
        <v>83400.154999999999</v>
      </c>
      <c r="U7" s="7">
        <f>M7</f>
        <v>84098</v>
      </c>
      <c r="V7" s="7">
        <v>85001</v>
      </c>
      <c r="W7" s="7">
        <f>G7</f>
        <v>82213</v>
      </c>
      <c r="X7" s="7">
        <v>76926</v>
      </c>
      <c r="Y7" s="7">
        <f>N7</f>
        <v>77784</v>
      </c>
      <c r="Z7" s="7">
        <v>77683</v>
      </c>
    </row>
    <row r="8" spans="1:26" x14ac:dyDescent="0.35">
      <c r="A8" s="1" t="s">
        <v>76</v>
      </c>
      <c r="B8" s="21"/>
      <c r="C8" s="7">
        <v>11372.344999999999</v>
      </c>
      <c r="D8" s="7">
        <v>12017.386132511863</v>
      </c>
      <c r="E8" s="7">
        <v>14649.040999999999</v>
      </c>
      <c r="F8" s="7">
        <v>64061</v>
      </c>
      <c r="G8" s="19">
        <v>60591</v>
      </c>
      <c r="H8" s="19"/>
      <c r="I8" s="22"/>
      <c r="J8" s="7">
        <v>12017.386</v>
      </c>
      <c r="K8" s="7">
        <v>12561.013999999999</v>
      </c>
      <c r="L8" s="7">
        <v>15588.569</v>
      </c>
      <c r="M8" s="7">
        <v>47814</v>
      </c>
      <c r="N8" s="7">
        <v>58479</v>
      </c>
      <c r="P8" s="22"/>
      <c r="Q8" s="7">
        <v>15588.569</v>
      </c>
      <c r="R8" s="7">
        <v>16878</v>
      </c>
      <c r="S8" s="7">
        <f t="shared" si="0"/>
        <v>64061</v>
      </c>
      <c r="T8" s="7">
        <v>50386.690999999999</v>
      </c>
      <c r="U8" s="7">
        <f t="shared" ref="U8:U59" si="1">M8</f>
        <v>47814</v>
      </c>
      <c r="V8" s="7">
        <v>47850</v>
      </c>
      <c r="W8" s="7">
        <f t="shared" ref="W8:W61" si="2">G8</f>
        <v>60591</v>
      </c>
      <c r="X8" s="7">
        <v>59386</v>
      </c>
      <c r="Y8" s="7">
        <f t="shared" ref="Y8:Y61" si="3">N8</f>
        <v>58479</v>
      </c>
      <c r="Z8" s="7">
        <v>57628</v>
      </c>
    </row>
    <row r="9" spans="1:26" x14ac:dyDescent="0.35">
      <c r="A9" s="1" t="s">
        <v>77</v>
      </c>
      <c r="B9" s="21"/>
      <c r="C9" s="7">
        <v>0</v>
      </c>
      <c r="D9" s="7">
        <v>559.32399999999996</v>
      </c>
      <c r="E9" s="7">
        <v>1822.07</v>
      </c>
      <c r="F9" s="7">
        <v>5427</v>
      </c>
      <c r="G9" s="19">
        <v>5442</v>
      </c>
      <c r="H9" s="19"/>
      <c r="I9" s="22"/>
      <c r="J9" s="7">
        <v>559.32500000000005</v>
      </c>
      <c r="K9" s="7">
        <v>1397.712</v>
      </c>
      <c r="L9" s="7">
        <v>2279.4079999999999</v>
      </c>
      <c r="M9" s="7">
        <v>5990</v>
      </c>
      <c r="N9" s="7">
        <v>5346</v>
      </c>
      <c r="P9" s="23"/>
      <c r="Q9" s="7">
        <v>2279.4079999999999</v>
      </c>
      <c r="R9" s="7">
        <v>2752.3609999999999</v>
      </c>
      <c r="S9" s="7">
        <f t="shared" si="0"/>
        <v>5427</v>
      </c>
      <c r="T9" s="7">
        <v>5964.9250000000002</v>
      </c>
      <c r="U9" s="7">
        <f t="shared" si="1"/>
        <v>5990</v>
      </c>
      <c r="V9" s="7">
        <v>5974</v>
      </c>
      <c r="W9" s="7">
        <f t="shared" si="2"/>
        <v>5442</v>
      </c>
      <c r="X9" s="7">
        <v>5306</v>
      </c>
      <c r="Y9" s="7">
        <f t="shared" si="3"/>
        <v>5346</v>
      </c>
      <c r="Z9" s="7">
        <v>5283</v>
      </c>
    </row>
    <row r="10" spans="1:26" x14ac:dyDescent="0.35">
      <c r="A10" s="1" t="s">
        <v>78</v>
      </c>
      <c r="B10" s="21"/>
      <c r="C10" s="7">
        <v>423.13600000000002</v>
      </c>
      <c r="D10" s="7">
        <v>423.13600000000002</v>
      </c>
      <c r="E10" s="7">
        <v>443.83800000000002</v>
      </c>
      <c r="F10" s="7">
        <v>444</v>
      </c>
      <c r="G10" s="19">
        <v>444</v>
      </c>
      <c r="H10" s="19"/>
      <c r="I10" s="22"/>
      <c r="J10" s="7">
        <v>423.13600000000002</v>
      </c>
      <c r="K10" s="7">
        <v>443.83800000000002</v>
      </c>
      <c r="L10" s="7">
        <v>443.83800000000002</v>
      </c>
      <c r="M10" s="7">
        <v>444</v>
      </c>
      <c r="N10" s="7">
        <v>444</v>
      </c>
      <c r="P10" s="24"/>
      <c r="Q10" s="7">
        <v>443.83800000000002</v>
      </c>
      <c r="R10" s="7">
        <v>443.83800000000002</v>
      </c>
      <c r="S10" s="7">
        <f t="shared" si="0"/>
        <v>444</v>
      </c>
      <c r="T10" s="7">
        <v>443.83800000000002</v>
      </c>
      <c r="U10" s="7">
        <f t="shared" si="1"/>
        <v>444</v>
      </c>
      <c r="V10" s="7">
        <v>444</v>
      </c>
      <c r="W10" s="7">
        <f t="shared" si="2"/>
        <v>444</v>
      </c>
      <c r="X10" s="7">
        <v>444</v>
      </c>
      <c r="Y10" s="7">
        <f t="shared" si="3"/>
        <v>444</v>
      </c>
      <c r="Z10" s="7">
        <v>444</v>
      </c>
    </row>
    <row r="11" spans="1:26" x14ac:dyDescent="0.35">
      <c r="A11" s="1" t="s">
        <v>79</v>
      </c>
      <c r="B11" s="21"/>
      <c r="C11" s="7">
        <v>204.643</v>
      </c>
      <c r="D11" s="7">
        <v>199.76</v>
      </c>
      <c r="E11" s="7">
        <v>458.19200000000001</v>
      </c>
      <c r="F11" s="7">
        <v>593</v>
      </c>
      <c r="G11" s="19">
        <v>386</v>
      </c>
      <c r="H11" s="19"/>
      <c r="I11" s="22"/>
      <c r="J11" s="7">
        <v>199.76</v>
      </c>
      <c r="K11" s="7">
        <v>174.30699999999999</v>
      </c>
      <c r="L11" s="7">
        <v>684.70500000000004</v>
      </c>
      <c r="M11" s="7">
        <v>1387</v>
      </c>
      <c r="N11" s="7">
        <v>421</v>
      </c>
      <c r="P11" s="22"/>
      <c r="Q11" s="7">
        <v>684.70500000000004</v>
      </c>
      <c r="R11" s="7">
        <v>684.84100000000001</v>
      </c>
      <c r="S11" s="7">
        <f t="shared" si="0"/>
        <v>593</v>
      </c>
      <c r="T11" s="7">
        <v>843.05499999999995</v>
      </c>
      <c r="U11" s="7">
        <f t="shared" si="1"/>
        <v>1387</v>
      </c>
      <c r="V11" s="7">
        <v>1539</v>
      </c>
      <c r="W11" s="7">
        <f t="shared" si="2"/>
        <v>386</v>
      </c>
      <c r="X11" s="7">
        <v>395</v>
      </c>
      <c r="Y11" s="7">
        <f t="shared" si="3"/>
        <v>421</v>
      </c>
      <c r="Z11" s="7">
        <v>421</v>
      </c>
    </row>
    <row r="12" spans="1:26" x14ac:dyDescent="0.35">
      <c r="A12" s="1" t="s">
        <v>80</v>
      </c>
      <c r="B12" s="21"/>
      <c r="C12" s="7">
        <v>542.101</v>
      </c>
      <c r="D12" s="7">
        <v>658.94100000000003</v>
      </c>
      <c r="E12" s="7">
        <v>1132.567</v>
      </c>
      <c r="F12" s="7">
        <v>803</v>
      </c>
      <c r="G12" s="19">
        <v>1215</v>
      </c>
      <c r="H12" s="19"/>
      <c r="I12" s="22"/>
      <c r="J12" s="7">
        <v>658.94100000000003</v>
      </c>
      <c r="K12" s="7">
        <v>624.89499999999998</v>
      </c>
      <c r="L12" s="7">
        <v>1025.058</v>
      </c>
      <c r="M12" s="7">
        <v>2472</v>
      </c>
      <c r="N12" s="7">
        <v>1549</v>
      </c>
      <c r="P12" s="22"/>
      <c r="Q12" s="7">
        <v>1025.058</v>
      </c>
      <c r="R12" s="7">
        <v>472.25900000000001</v>
      </c>
      <c r="S12" s="7">
        <f t="shared" si="0"/>
        <v>803</v>
      </c>
      <c r="T12" s="7">
        <v>4173.3490000000002</v>
      </c>
      <c r="U12" s="7">
        <f t="shared" si="1"/>
        <v>2472</v>
      </c>
      <c r="V12" s="7">
        <v>2449</v>
      </c>
      <c r="W12" s="7">
        <f t="shared" si="2"/>
        <v>1215</v>
      </c>
      <c r="X12" s="7">
        <v>1751</v>
      </c>
      <c r="Y12" s="7">
        <f t="shared" si="3"/>
        <v>1549</v>
      </c>
      <c r="Z12" s="7">
        <v>2413</v>
      </c>
    </row>
    <row r="13" spans="1:26" x14ac:dyDescent="0.35">
      <c r="A13" s="1" t="s">
        <v>81</v>
      </c>
      <c r="B13" s="21"/>
      <c r="C13" s="7">
        <v>750.02200000000005</v>
      </c>
      <c r="D13" s="7">
        <v>1789.8969999999999</v>
      </c>
      <c r="E13" s="7">
        <v>2482.4630000000002</v>
      </c>
      <c r="F13" s="7">
        <v>5280</v>
      </c>
      <c r="G13" s="19">
        <v>4039</v>
      </c>
      <c r="H13" s="19"/>
      <c r="I13" s="25"/>
      <c r="J13" s="7">
        <v>1789.8969999999999</v>
      </c>
      <c r="K13" s="7">
        <v>2110.0059999999999</v>
      </c>
      <c r="L13" s="7">
        <v>6436.5219999999999</v>
      </c>
      <c r="M13" s="7">
        <v>5566</v>
      </c>
      <c r="N13" s="7">
        <v>3295</v>
      </c>
      <c r="P13" s="23"/>
      <c r="Q13" s="7">
        <v>6436.5219999999999</v>
      </c>
      <c r="R13" s="7">
        <v>4860.4690000000001</v>
      </c>
      <c r="S13" s="7">
        <f t="shared" si="0"/>
        <v>5280</v>
      </c>
      <c r="T13" s="7">
        <v>5669.7449999999999</v>
      </c>
      <c r="U13" s="7">
        <f t="shared" si="1"/>
        <v>5566</v>
      </c>
      <c r="V13" s="7">
        <v>4825</v>
      </c>
      <c r="W13" s="7">
        <f t="shared" si="2"/>
        <v>4039</v>
      </c>
      <c r="X13" s="7">
        <v>4641</v>
      </c>
      <c r="Y13" s="7">
        <f t="shared" si="3"/>
        <v>3295</v>
      </c>
      <c r="Z13" s="7">
        <v>3114</v>
      </c>
    </row>
    <row r="14" spans="1:26" x14ac:dyDescent="0.35">
      <c r="A14" s="1" t="s">
        <v>82</v>
      </c>
      <c r="B14" s="21"/>
      <c r="C14" s="7">
        <v>0</v>
      </c>
      <c r="D14" s="7">
        <v>0</v>
      </c>
      <c r="E14" s="7">
        <v>1347.87</v>
      </c>
      <c r="F14" s="7">
        <v>8266</v>
      </c>
      <c r="G14" s="19">
        <v>7978</v>
      </c>
      <c r="H14" s="19"/>
      <c r="J14" s="7">
        <v>0</v>
      </c>
      <c r="K14" s="7">
        <v>900.86599999999999</v>
      </c>
      <c r="L14" s="7">
        <v>2810.1</v>
      </c>
      <c r="M14" s="7">
        <v>9907</v>
      </c>
      <c r="N14" s="7">
        <v>12715</v>
      </c>
      <c r="P14" s="24"/>
      <c r="Q14" s="7">
        <v>2810.1</v>
      </c>
      <c r="R14" s="7">
        <v>5441.0609999999997</v>
      </c>
      <c r="S14" s="7">
        <f t="shared" si="0"/>
        <v>8266</v>
      </c>
      <c r="T14" s="7">
        <v>9176.2350000000006</v>
      </c>
      <c r="U14" s="7">
        <f t="shared" si="1"/>
        <v>9907</v>
      </c>
      <c r="V14" s="7">
        <v>10758</v>
      </c>
      <c r="W14" s="7">
        <f t="shared" si="2"/>
        <v>7978</v>
      </c>
      <c r="X14" s="7">
        <v>12764</v>
      </c>
      <c r="Y14" s="7">
        <f t="shared" si="3"/>
        <v>12715</v>
      </c>
      <c r="Z14" s="7">
        <v>13279</v>
      </c>
    </row>
    <row r="15" spans="1:26" x14ac:dyDescent="0.35">
      <c r="A15" s="1" t="s">
        <v>298</v>
      </c>
      <c r="B15" s="21"/>
      <c r="C15" s="7">
        <v>0</v>
      </c>
      <c r="D15" s="7">
        <v>0</v>
      </c>
      <c r="E15" s="7">
        <v>0</v>
      </c>
      <c r="F15" s="7">
        <v>0</v>
      </c>
      <c r="G15" s="19">
        <v>0</v>
      </c>
      <c r="H15" s="19"/>
      <c r="J15" s="7">
        <v>0</v>
      </c>
      <c r="K15" s="7">
        <v>0</v>
      </c>
      <c r="L15" s="7">
        <v>0</v>
      </c>
      <c r="M15" s="7">
        <v>181</v>
      </c>
      <c r="N15" s="7">
        <v>0</v>
      </c>
      <c r="P15" s="24"/>
      <c r="Q15" s="7">
        <v>0</v>
      </c>
      <c r="R15" s="7">
        <v>0</v>
      </c>
      <c r="S15" s="7">
        <v>0</v>
      </c>
      <c r="T15" s="7">
        <v>0</v>
      </c>
      <c r="U15" s="7">
        <f t="shared" si="1"/>
        <v>181</v>
      </c>
      <c r="V15" s="7">
        <v>0</v>
      </c>
      <c r="W15" s="7">
        <f t="shared" si="2"/>
        <v>0</v>
      </c>
      <c r="X15" s="7">
        <v>0</v>
      </c>
      <c r="Y15" s="7">
        <f t="shared" si="3"/>
        <v>0</v>
      </c>
      <c r="Z15" s="7">
        <v>0</v>
      </c>
    </row>
    <row r="16" spans="1:26" x14ac:dyDescent="0.35">
      <c r="A16" s="1" t="s">
        <v>83</v>
      </c>
      <c r="B16" s="21"/>
      <c r="C16" s="7">
        <v>448.75599999999997</v>
      </c>
      <c r="D16" s="7">
        <v>253.56399999999999</v>
      </c>
      <c r="E16" s="7">
        <v>230.47</v>
      </c>
      <c r="F16" s="7">
        <v>629</v>
      </c>
      <c r="G16" s="19">
        <v>1154</v>
      </c>
      <c r="H16" s="19"/>
      <c r="J16" s="7">
        <v>253.56299999999999</v>
      </c>
      <c r="K16" s="7">
        <v>371.596</v>
      </c>
      <c r="L16" s="7">
        <v>325.48500000000001</v>
      </c>
      <c r="M16" s="7">
        <v>1012</v>
      </c>
      <c r="N16" s="7">
        <v>2948</v>
      </c>
      <c r="P16" s="22"/>
      <c r="Q16" s="7">
        <v>325.48500000000001</v>
      </c>
      <c r="R16" s="7">
        <v>358.96</v>
      </c>
      <c r="S16" s="7">
        <f>F16</f>
        <v>629</v>
      </c>
      <c r="T16" s="7">
        <v>819.32100000000003</v>
      </c>
      <c r="U16" s="7">
        <f t="shared" si="1"/>
        <v>1012</v>
      </c>
      <c r="V16" s="7">
        <v>1280</v>
      </c>
      <c r="W16" s="7">
        <f t="shared" si="2"/>
        <v>1154</v>
      </c>
      <c r="X16" s="7">
        <v>2757</v>
      </c>
      <c r="Y16" s="7">
        <f t="shared" si="3"/>
        <v>2948</v>
      </c>
      <c r="Z16" s="7">
        <v>3398</v>
      </c>
    </row>
    <row r="17" spans="1:26" x14ac:dyDescent="0.35">
      <c r="A17" s="26" t="s">
        <v>84</v>
      </c>
      <c r="B17" s="27"/>
      <c r="C17" s="28">
        <f>SUM(C7:C16)</f>
        <v>51145.799999999996</v>
      </c>
      <c r="D17" s="28">
        <f t="shared" ref="D17:M17" si="4">SUM(D7:D16)</f>
        <v>54158.073132511861</v>
      </c>
      <c r="E17" s="28">
        <f t="shared" si="4"/>
        <v>64881.733000000015</v>
      </c>
      <c r="F17" s="28">
        <f>SUM(F7:F16)</f>
        <v>159365</v>
      </c>
      <c r="G17" s="28">
        <f>SUM(G7:G16)</f>
        <v>163462</v>
      </c>
      <c r="H17" s="29"/>
      <c r="I17" s="29"/>
      <c r="J17" s="28">
        <f t="shared" si="4"/>
        <v>54158.072999999997</v>
      </c>
      <c r="K17" s="28">
        <f t="shared" si="4"/>
        <v>58201.849000000002</v>
      </c>
      <c r="L17" s="28">
        <f t="shared" si="4"/>
        <v>77181.353000000003</v>
      </c>
      <c r="M17" s="28">
        <f t="shared" si="4"/>
        <v>158871</v>
      </c>
      <c r="N17" s="28">
        <v>162981</v>
      </c>
      <c r="P17" s="22"/>
      <c r="Q17" s="28">
        <v>77181.353000000003</v>
      </c>
      <c r="R17" s="28">
        <v>83811.415999999997</v>
      </c>
      <c r="S17" s="28">
        <f>F17</f>
        <v>159365</v>
      </c>
      <c r="T17" s="28">
        <v>160877.31400000001</v>
      </c>
      <c r="U17" s="28">
        <f t="shared" si="1"/>
        <v>158871</v>
      </c>
      <c r="V17" s="28">
        <v>160120</v>
      </c>
      <c r="W17" s="28">
        <f t="shared" si="2"/>
        <v>163462</v>
      </c>
      <c r="X17" s="28">
        <f>SUM(X7:X16)</f>
        <v>164370</v>
      </c>
      <c r="Y17" s="28">
        <f>N17</f>
        <v>162981</v>
      </c>
      <c r="Z17" s="28">
        <f>SUM(Z7:Z16)</f>
        <v>163663</v>
      </c>
    </row>
    <row r="18" spans="1:26" x14ac:dyDescent="0.35">
      <c r="A18" s="1" t="s">
        <v>0</v>
      </c>
      <c r="B18" s="16"/>
      <c r="C18" s="18"/>
      <c r="D18" s="18"/>
      <c r="E18" s="18"/>
      <c r="F18" s="18"/>
      <c r="G18" s="19"/>
      <c r="H18" s="19"/>
      <c r="I18" s="22"/>
      <c r="J18" s="20"/>
      <c r="K18" s="20"/>
      <c r="L18" s="20"/>
      <c r="M18" s="20"/>
      <c r="N18" s="20"/>
      <c r="P18" s="22"/>
      <c r="Q18" s="20"/>
      <c r="R18" s="20"/>
      <c r="S18" s="20"/>
      <c r="T18" s="20"/>
      <c r="U18" s="20"/>
      <c r="V18" s="20"/>
      <c r="W18" s="20"/>
      <c r="X18" s="20"/>
      <c r="Y18" s="20"/>
      <c r="Z18" s="20"/>
    </row>
    <row r="19" spans="1:26" x14ac:dyDescent="0.35">
      <c r="A19" s="1" t="s">
        <v>85</v>
      </c>
      <c r="B19" s="16"/>
      <c r="C19" s="18"/>
      <c r="D19" s="18"/>
      <c r="E19" s="18"/>
      <c r="F19" s="18"/>
      <c r="G19" s="19"/>
      <c r="H19" s="19"/>
      <c r="I19" s="22"/>
      <c r="J19" s="20"/>
      <c r="K19" s="20"/>
      <c r="L19" s="20"/>
      <c r="M19" s="20"/>
      <c r="N19" s="20"/>
      <c r="P19" s="22"/>
      <c r="Q19" s="20"/>
      <c r="R19" s="20"/>
      <c r="S19" s="20"/>
      <c r="T19" s="20"/>
      <c r="U19" s="20"/>
      <c r="V19" s="20"/>
      <c r="W19" s="20"/>
      <c r="X19" s="20"/>
      <c r="Y19" s="20"/>
      <c r="Z19" s="20"/>
    </row>
    <row r="20" spans="1:26" x14ac:dyDescent="0.35">
      <c r="A20" s="1" t="s">
        <v>86</v>
      </c>
      <c r="B20" s="21"/>
      <c r="C20" s="7">
        <v>10480.502</v>
      </c>
      <c r="D20" s="7">
        <v>9344.3289999999997</v>
      </c>
      <c r="E20" s="7">
        <v>9432.6090000000004</v>
      </c>
      <c r="F20" s="7">
        <v>21806</v>
      </c>
      <c r="G20" s="19">
        <v>24613</v>
      </c>
      <c r="H20" s="19"/>
      <c r="I20" s="22"/>
      <c r="J20" s="7">
        <v>10651.706</v>
      </c>
      <c r="K20" s="7">
        <v>11808.916999999999</v>
      </c>
      <c r="L20" s="7">
        <v>11588.941999999999</v>
      </c>
      <c r="M20" s="7">
        <v>25889</v>
      </c>
      <c r="N20" s="7">
        <v>23553</v>
      </c>
      <c r="P20" s="22"/>
      <c r="Q20" s="7">
        <v>11588.941999999999</v>
      </c>
      <c r="R20" s="7">
        <v>15753.616</v>
      </c>
      <c r="S20" s="7">
        <f t="shared" ref="S20:S26" si="5">F20</f>
        <v>21806</v>
      </c>
      <c r="T20" s="7">
        <v>25715.681</v>
      </c>
      <c r="U20" s="7">
        <f t="shared" si="1"/>
        <v>25889</v>
      </c>
      <c r="V20" s="7">
        <v>23652</v>
      </c>
      <c r="W20" s="7">
        <f t="shared" si="2"/>
        <v>24613</v>
      </c>
      <c r="X20" s="7">
        <v>24983</v>
      </c>
      <c r="Y20" s="7">
        <f t="shared" si="3"/>
        <v>23553</v>
      </c>
      <c r="Z20" s="7">
        <v>22885</v>
      </c>
    </row>
    <row r="21" spans="1:26" x14ac:dyDescent="0.35">
      <c r="A21" s="1" t="s">
        <v>87</v>
      </c>
      <c r="B21" s="21"/>
      <c r="C21" s="7">
        <v>0</v>
      </c>
      <c r="D21" s="7">
        <v>1307.377</v>
      </c>
      <c r="E21" s="7">
        <v>1290.6579999999999</v>
      </c>
      <c r="F21" s="7">
        <v>1186</v>
      </c>
      <c r="G21" s="19">
        <v>1281</v>
      </c>
      <c r="H21" s="19"/>
      <c r="I21" s="22"/>
      <c r="J21" s="7">
        <v>0</v>
      </c>
      <c r="K21" s="7">
        <v>0</v>
      </c>
      <c r="L21" s="7">
        <v>1473.8430000000001</v>
      </c>
      <c r="M21" s="7">
        <v>1062</v>
      </c>
      <c r="N21" s="7">
        <v>0</v>
      </c>
      <c r="P21" s="23"/>
      <c r="Q21" s="7">
        <v>1473.8430000000001</v>
      </c>
      <c r="R21" s="7">
        <v>1473.8430000000001</v>
      </c>
      <c r="S21" s="7">
        <f t="shared" si="5"/>
        <v>1186</v>
      </c>
      <c r="T21" s="7">
        <v>1857.22</v>
      </c>
      <c r="U21" s="7">
        <f t="shared" si="1"/>
        <v>1062</v>
      </c>
      <c r="V21" s="7">
        <v>1085</v>
      </c>
      <c r="W21" s="7">
        <f t="shared" si="2"/>
        <v>1281</v>
      </c>
      <c r="X21" s="7">
        <v>598</v>
      </c>
      <c r="Y21" s="7">
        <f t="shared" si="3"/>
        <v>0</v>
      </c>
      <c r="Z21" s="7">
        <v>0</v>
      </c>
    </row>
    <row r="22" spans="1:26" x14ac:dyDescent="0.35">
      <c r="A22" s="1" t="s">
        <v>88</v>
      </c>
      <c r="B22" s="21"/>
      <c r="C22" s="7">
        <v>6401.8379999999997</v>
      </c>
      <c r="D22" s="7">
        <v>5378.83</v>
      </c>
      <c r="E22" s="7">
        <v>5862.9</v>
      </c>
      <c r="F22" s="7">
        <v>7477</v>
      </c>
      <c r="G22" s="19">
        <v>8522</v>
      </c>
      <c r="H22" s="19"/>
      <c r="I22" s="24"/>
      <c r="J22" s="7">
        <v>5378.83</v>
      </c>
      <c r="K22" s="7">
        <v>7108.3590000000004</v>
      </c>
      <c r="L22" s="7">
        <v>7704.08</v>
      </c>
      <c r="M22" s="7">
        <v>7807</v>
      </c>
      <c r="N22" s="7">
        <v>11036</v>
      </c>
      <c r="P22" s="24"/>
      <c r="Q22" s="7">
        <v>7704.08</v>
      </c>
      <c r="R22" s="7">
        <v>7495.6009999999997</v>
      </c>
      <c r="S22" s="7">
        <f t="shared" si="5"/>
        <v>7477</v>
      </c>
      <c r="T22" s="7">
        <v>11711.709000000001</v>
      </c>
      <c r="U22" s="7">
        <f t="shared" si="1"/>
        <v>7807</v>
      </c>
      <c r="V22" s="7">
        <v>7707</v>
      </c>
      <c r="W22" s="7">
        <f t="shared" si="2"/>
        <v>8522</v>
      </c>
      <c r="X22" s="7">
        <v>8871</v>
      </c>
      <c r="Y22" s="7">
        <f t="shared" si="3"/>
        <v>11036</v>
      </c>
      <c r="Z22" s="7">
        <v>11586</v>
      </c>
    </row>
    <row r="23" spans="1:26" x14ac:dyDescent="0.35">
      <c r="A23" s="1" t="s">
        <v>89</v>
      </c>
      <c r="B23" s="21"/>
      <c r="C23" s="7">
        <v>2824.9110000000001</v>
      </c>
      <c r="D23" s="7">
        <v>2194.2620000000002</v>
      </c>
      <c r="E23" s="7">
        <v>3057.2689999999998</v>
      </c>
      <c r="F23" s="7">
        <v>7398</v>
      </c>
      <c r="G23" s="19">
        <v>3501</v>
      </c>
      <c r="H23" s="19"/>
      <c r="I23" s="30"/>
      <c r="J23" s="7">
        <v>3157.7020000000002</v>
      </c>
      <c r="K23" s="7">
        <v>3358.4119999999998</v>
      </c>
      <c r="L23" s="7">
        <v>3845.4920000000002</v>
      </c>
      <c r="M23" s="7">
        <v>6998</v>
      </c>
      <c r="N23" s="7">
        <f>2851+524</f>
        <v>3375</v>
      </c>
      <c r="P23" s="22"/>
      <c r="Q23" s="7">
        <v>3845.4920000000002</v>
      </c>
      <c r="R23" s="7">
        <v>4023.27</v>
      </c>
      <c r="S23" s="7">
        <f t="shared" si="5"/>
        <v>7398</v>
      </c>
      <c r="T23" s="7">
        <v>7120.5619999999999</v>
      </c>
      <c r="U23" s="7">
        <f t="shared" si="1"/>
        <v>6998</v>
      </c>
      <c r="V23" s="7">
        <v>2391</v>
      </c>
      <c r="W23" s="7">
        <f t="shared" si="2"/>
        <v>3501</v>
      </c>
      <c r="X23" s="7">
        <f>2553+934</f>
        <v>3487</v>
      </c>
      <c r="Y23" s="7">
        <f t="shared" si="3"/>
        <v>3375</v>
      </c>
      <c r="Z23" s="7">
        <f>2925+541</f>
        <v>3466</v>
      </c>
    </row>
    <row r="24" spans="1:26" x14ac:dyDescent="0.35">
      <c r="A24" s="1" t="s">
        <v>90</v>
      </c>
      <c r="B24" s="21"/>
      <c r="C24" s="7">
        <v>0</v>
      </c>
      <c r="D24" s="7">
        <v>963.44</v>
      </c>
      <c r="E24" s="7">
        <v>1222.277</v>
      </c>
      <c r="F24" s="7">
        <v>4082</v>
      </c>
      <c r="G24" s="19">
        <v>3832</v>
      </c>
      <c r="H24" s="19"/>
      <c r="I24" s="30"/>
      <c r="J24" s="7">
        <v>0</v>
      </c>
      <c r="K24" s="7">
        <v>0</v>
      </c>
      <c r="L24" s="7">
        <v>1995.117</v>
      </c>
      <c r="M24" s="7">
        <v>2938</v>
      </c>
      <c r="N24" s="7">
        <v>5052</v>
      </c>
      <c r="P24" s="24"/>
      <c r="Q24" s="7">
        <v>1995.117</v>
      </c>
      <c r="R24" s="7">
        <v>2386.614</v>
      </c>
      <c r="S24" s="7">
        <f t="shared" si="5"/>
        <v>4082</v>
      </c>
      <c r="T24" s="7">
        <v>3449.357</v>
      </c>
      <c r="U24" s="7">
        <f t="shared" si="1"/>
        <v>2938</v>
      </c>
      <c r="V24" s="7">
        <v>3177</v>
      </c>
      <c r="W24" s="7">
        <f t="shared" si="2"/>
        <v>3832</v>
      </c>
      <c r="X24" s="7">
        <v>4258</v>
      </c>
      <c r="Y24" s="7">
        <f t="shared" si="3"/>
        <v>5052</v>
      </c>
      <c r="Z24" s="7">
        <v>4422</v>
      </c>
    </row>
    <row r="25" spans="1:26" x14ac:dyDescent="0.35">
      <c r="A25" s="1" t="s">
        <v>91</v>
      </c>
      <c r="B25" s="21"/>
      <c r="C25" s="7">
        <v>3006.8679999999999</v>
      </c>
      <c r="D25" s="7">
        <v>3214.4090000000001</v>
      </c>
      <c r="E25" s="7">
        <v>3670.1970000000001</v>
      </c>
      <c r="F25" s="7">
        <v>12634</v>
      </c>
      <c r="G25" s="19">
        <v>22879</v>
      </c>
      <c r="H25" s="19"/>
      <c r="I25" s="25"/>
      <c r="J25" s="7">
        <v>3214.4090000000001</v>
      </c>
      <c r="K25" s="7">
        <v>3663.0740000000001</v>
      </c>
      <c r="L25" s="7">
        <v>21389.337</v>
      </c>
      <c r="M25" s="7">
        <v>3714</v>
      </c>
      <c r="N25" s="7">
        <v>9469</v>
      </c>
      <c r="P25" s="23"/>
      <c r="Q25" s="7">
        <v>21389.337</v>
      </c>
      <c r="R25" s="7">
        <v>11925.446</v>
      </c>
      <c r="S25" s="7">
        <f t="shared" si="5"/>
        <v>12634</v>
      </c>
      <c r="T25" s="7">
        <v>3842.819</v>
      </c>
      <c r="U25" s="7">
        <f t="shared" si="1"/>
        <v>3714</v>
      </c>
      <c r="V25" s="7">
        <v>6439</v>
      </c>
      <c r="W25" s="7">
        <f t="shared" si="2"/>
        <v>22879</v>
      </c>
      <c r="X25" s="7">
        <v>12715</v>
      </c>
      <c r="Y25" s="7">
        <f t="shared" si="3"/>
        <v>9469</v>
      </c>
      <c r="Z25" s="7">
        <v>7440</v>
      </c>
    </row>
    <row r="26" spans="1:26" x14ac:dyDescent="0.35">
      <c r="A26" s="26" t="s">
        <v>92</v>
      </c>
      <c r="B26" s="27"/>
      <c r="C26" s="28">
        <f>SUM(C20:C25)</f>
        <v>22714.118999999999</v>
      </c>
      <c r="D26" s="28">
        <f t="shared" ref="D26:M26" si="6">SUM(D20:D25)</f>
        <v>22402.646999999997</v>
      </c>
      <c r="E26" s="28">
        <f t="shared" si="6"/>
        <v>24535.910000000003</v>
      </c>
      <c r="F26" s="28">
        <f>SUM(F20:F25)</f>
        <v>54583</v>
      </c>
      <c r="G26" s="28">
        <f>SUM(G20:G25)</f>
        <v>64628</v>
      </c>
      <c r="H26" s="29"/>
      <c r="I26" s="29"/>
      <c r="J26" s="28">
        <f t="shared" si="6"/>
        <v>22402.647000000001</v>
      </c>
      <c r="K26" s="28">
        <f t="shared" si="6"/>
        <v>25938.761999999999</v>
      </c>
      <c r="L26" s="28">
        <f t="shared" si="6"/>
        <v>47996.810999999994</v>
      </c>
      <c r="M26" s="28">
        <f t="shared" si="6"/>
        <v>48408</v>
      </c>
      <c r="N26" s="28">
        <v>52485</v>
      </c>
      <c r="P26" s="24"/>
      <c r="Q26" s="28">
        <v>47996.811000000002</v>
      </c>
      <c r="R26" s="28">
        <v>43058.39</v>
      </c>
      <c r="S26" s="28">
        <f t="shared" si="5"/>
        <v>54583</v>
      </c>
      <c r="T26" s="28">
        <v>53697.347999999998</v>
      </c>
      <c r="U26" s="28">
        <f t="shared" si="1"/>
        <v>48408</v>
      </c>
      <c r="V26" s="28">
        <v>46266</v>
      </c>
      <c r="W26" s="28">
        <f t="shared" si="2"/>
        <v>64628</v>
      </c>
      <c r="X26" s="28">
        <f>SUM(X20:X25)</f>
        <v>54912</v>
      </c>
      <c r="Y26" s="28">
        <f t="shared" si="3"/>
        <v>52485</v>
      </c>
      <c r="Z26" s="28">
        <f>SUM(Z20:Z25)</f>
        <v>49799</v>
      </c>
    </row>
    <row r="27" spans="1:26" ht="13" thickBot="1" x14ac:dyDescent="0.4">
      <c r="A27" s="31"/>
      <c r="B27" s="16"/>
      <c r="C27" s="32"/>
      <c r="D27" s="32"/>
      <c r="E27" s="29"/>
      <c r="F27" s="29"/>
      <c r="G27" s="19"/>
      <c r="H27" s="19"/>
      <c r="J27" s="20"/>
      <c r="K27" s="20"/>
      <c r="L27" s="20"/>
      <c r="M27" s="20"/>
      <c r="N27" s="20"/>
      <c r="P27" s="24"/>
      <c r="Q27" s="20"/>
      <c r="R27" s="20"/>
      <c r="S27" s="20"/>
      <c r="T27" s="20"/>
      <c r="U27" s="20"/>
      <c r="V27" s="20"/>
      <c r="W27" s="20"/>
      <c r="X27" s="20"/>
      <c r="Y27" s="20"/>
      <c r="Z27" s="20"/>
    </row>
    <row r="28" spans="1:26" ht="13" thickBot="1" x14ac:dyDescent="0.4">
      <c r="A28" s="33" t="s">
        <v>93</v>
      </c>
      <c r="B28" s="34"/>
      <c r="C28" s="35">
        <f>C17+C26</f>
        <v>73859.918999999994</v>
      </c>
      <c r="D28" s="35">
        <f t="shared" ref="D28:N28" si="7">D17+D26</f>
        <v>76560.720132511866</v>
      </c>
      <c r="E28" s="35">
        <f t="shared" si="7"/>
        <v>89417.643000000011</v>
      </c>
      <c r="F28" s="35">
        <f t="shared" si="7"/>
        <v>213948</v>
      </c>
      <c r="G28" s="35">
        <f t="shared" si="7"/>
        <v>228090</v>
      </c>
      <c r="H28" s="29"/>
      <c r="I28" s="29"/>
      <c r="J28" s="35">
        <f t="shared" si="7"/>
        <v>76560.72</v>
      </c>
      <c r="K28" s="35">
        <f t="shared" si="7"/>
        <v>84140.611000000004</v>
      </c>
      <c r="L28" s="35">
        <f t="shared" si="7"/>
        <v>125178.16399999999</v>
      </c>
      <c r="M28" s="35">
        <f t="shared" si="7"/>
        <v>207279</v>
      </c>
      <c r="N28" s="35">
        <f t="shared" si="7"/>
        <v>215466</v>
      </c>
      <c r="P28" s="24"/>
      <c r="Q28" s="35">
        <v>125178.164</v>
      </c>
      <c r="R28" s="35">
        <v>126869.806</v>
      </c>
      <c r="S28" s="35">
        <f>F28</f>
        <v>213948</v>
      </c>
      <c r="T28" s="35">
        <v>214574.66200000001</v>
      </c>
      <c r="U28" s="35">
        <f t="shared" si="1"/>
        <v>207279</v>
      </c>
      <c r="V28" s="35">
        <v>206386</v>
      </c>
      <c r="W28" s="35">
        <f t="shared" si="2"/>
        <v>228090</v>
      </c>
      <c r="X28" s="35">
        <f>X17+X26</f>
        <v>219282</v>
      </c>
      <c r="Y28" s="35">
        <f t="shared" si="3"/>
        <v>215466</v>
      </c>
      <c r="Z28" s="35">
        <f>Z17+Z26</f>
        <v>213462</v>
      </c>
    </row>
    <row r="29" spans="1:26" x14ac:dyDescent="0.35">
      <c r="A29" s="1" t="s">
        <v>0</v>
      </c>
      <c r="B29" s="16"/>
      <c r="C29" s="18"/>
      <c r="D29" s="18"/>
      <c r="E29" s="18"/>
      <c r="F29" s="18"/>
      <c r="G29" s="19"/>
      <c r="H29" s="19"/>
      <c r="J29" s="20"/>
      <c r="K29" s="20"/>
      <c r="L29" s="20"/>
      <c r="M29" s="20"/>
      <c r="N29" s="20"/>
      <c r="P29" s="24"/>
      <c r="Q29" s="20"/>
      <c r="R29" s="20"/>
      <c r="S29" s="20"/>
      <c r="T29" s="20"/>
      <c r="U29" s="20"/>
      <c r="V29" s="20"/>
      <c r="W29" s="20"/>
      <c r="X29" s="20"/>
      <c r="Y29" s="20"/>
      <c r="Z29" s="20"/>
    </row>
    <row r="30" spans="1:26" x14ac:dyDescent="0.35">
      <c r="A30" s="15" t="s">
        <v>94</v>
      </c>
      <c r="B30" s="16"/>
      <c r="C30" s="18"/>
      <c r="D30" s="18"/>
      <c r="E30" s="18"/>
      <c r="F30" s="18"/>
      <c r="G30" s="19"/>
      <c r="H30" s="19"/>
      <c r="J30" s="20"/>
      <c r="K30" s="20"/>
      <c r="L30" s="20"/>
      <c r="M30" s="20"/>
      <c r="N30" s="20"/>
      <c r="P30" s="22"/>
      <c r="Q30" s="20"/>
      <c r="R30" s="20"/>
      <c r="S30" s="20"/>
      <c r="T30" s="20"/>
      <c r="U30" s="20"/>
      <c r="V30" s="20"/>
      <c r="W30" s="20"/>
      <c r="X30" s="20"/>
      <c r="Y30" s="20"/>
      <c r="Z30" s="20"/>
    </row>
    <row r="31" spans="1:26" x14ac:dyDescent="0.35">
      <c r="A31" s="1" t="s">
        <v>95</v>
      </c>
      <c r="B31" s="16"/>
      <c r="C31" s="18"/>
      <c r="D31" s="18"/>
      <c r="E31" s="18"/>
      <c r="F31" s="18"/>
      <c r="G31" s="19"/>
      <c r="H31" s="19"/>
      <c r="J31" s="20"/>
      <c r="K31" s="20"/>
      <c r="L31" s="20"/>
      <c r="M31" s="20"/>
      <c r="N31" s="20"/>
      <c r="P31" s="24"/>
      <c r="Q31" s="20"/>
      <c r="R31" s="20"/>
      <c r="S31" s="20"/>
      <c r="T31" s="20"/>
      <c r="U31" s="20"/>
      <c r="V31" s="20"/>
      <c r="W31" s="20"/>
      <c r="X31" s="20"/>
      <c r="Y31" s="20"/>
      <c r="Z31" s="20"/>
    </row>
    <row r="32" spans="1:26" x14ac:dyDescent="0.35">
      <c r="A32" s="1" t="s">
        <v>96</v>
      </c>
      <c r="B32" s="21"/>
      <c r="C32" s="36">
        <v>1.2E-5</v>
      </c>
      <c r="D32" s="37">
        <v>1.2E-2</v>
      </c>
      <c r="E32" s="7">
        <v>1194</v>
      </c>
      <c r="F32" s="7">
        <v>1569</v>
      </c>
      <c r="G32" s="19">
        <v>1569</v>
      </c>
      <c r="H32" s="19"/>
      <c r="J32" s="37">
        <v>1.2E-2</v>
      </c>
      <c r="K32" s="37">
        <v>1.2E-2</v>
      </c>
      <c r="L32" s="7">
        <v>1569</v>
      </c>
      <c r="M32" s="7">
        <v>1569</v>
      </c>
      <c r="N32" s="7">
        <v>1569</v>
      </c>
      <c r="P32" s="24"/>
      <c r="Q32" s="7">
        <v>1569</v>
      </c>
      <c r="R32" s="7">
        <v>1569</v>
      </c>
      <c r="S32" s="7">
        <f t="shared" ref="S32:S38" si="8">F32</f>
        <v>1569</v>
      </c>
      <c r="T32" s="7">
        <v>1569</v>
      </c>
      <c r="U32" s="7">
        <f t="shared" si="1"/>
        <v>1569</v>
      </c>
      <c r="V32" s="7">
        <v>1569</v>
      </c>
      <c r="W32" s="7">
        <f t="shared" si="2"/>
        <v>1569</v>
      </c>
      <c r="X32" s="7">
        <v>1569</v>
      </c>
      <c r="Y32" s="7">
        <f t="shared" si="3"/>
        <v>1569</v>
      </c>
      <c r="Z32" s="7">
        <v>1569</v>
      </c>
    </row>
    <row r="33" spans="1:26" x14ac:dyDescent="0.35">
      <c r="A33" s="1" t="s">
        <v>97</v>
      </c>
      <c r="B33" s="21"/>
      <c r="C33" s="7">
        <v>7648.3540000000003</v>
      </c>
      <c r="D33" s="7">
        <v>7517.5929999999998</v>
      </c>
      <c r="E33" s="7">
        <v>6323.6049999999996</v>
      </c>
      <c r="F33" s="7">
        <v>35128.800000000003</v>
      </c>
      <c r="G33" s="19">
        <v>35129</v>
      </c>
      <c r="H33" s="19"/>
      <c r="J33" s="7">
        <v>7517.5929999999998</v>
      </c>
      <c r="K33" s="7">
        <v>7517.5929999999998</v>
      </c>
      <c r="L33" s="7">
        <v>35128.800000000003</v>
      </c>
      <c r="M33" s="7">
        <v>35129</v>
      </c>
      <c r="N33" s="7">
        <v>35122</v>
      </c>
      <c r="P33" s="22"/>
      <c r="Q33" s="7">
        <v>35128.800000000003</v>
      </c>
      <c r="R33" s="7">
        <v>35128.800000000003</v>
      </c>
      <c r="S33" s="7">
        <f t="shared" si="8"/>
        <v>35128.800000000003</v>
      </c>
      <c r="T33" s="7">
        <v>35128.800000000003</v>
      </c>
      <c r="U33" s="7">
        <f t="shared" si="1"/>
        <v>35129</v>
      </c>
      <c r="V33" s="7">
        <v>35129</v>
      </c>
      <c r="W33" s="7">
        <f t="shared" si="2"/>
        <v>35129</v>
      </c>
      <c r="X33" s="7">
        <v>35122</v>
      </c>
      <c r="Y33" s="7">
        <f t="shared" si="3"/>
        <v>35122</v>
      </c>
      <c r="Z33" s="7">
        <v>35122</v>
      </c>
    </row>
    <row r="34" spans="1:26" x14ac:dyDescent="0.35">
      <c r="A34" s="1" t="s">
        <v>98</v>
      </c>
      <c r="B34" s="16"/>
      <c r="C34" s="7">
        <v>4734.3140000000003</v>
      </c>
      <c r="D34" s="7">
        <v>5581.2460000000001</v>
      </c>
      <c r="E34" s="7">
        <v>-345.03500000000003</v>
      </c>
      <c r="F34" s="7">
        <v>7757.982</v>
      </c>
      <c r="G34" s="19">
        <v>3451</v>
      </c>
      <c r="H34" s="19"/>
      <c r="J34" s="7">
        <v>5581.2460000000001</v>
      </c>
      <c r="K34" s="7">
        <v>3445.982</v>
      </c>
      <c r="L34" s="7">
        <v>7200.2219999999998</v>
      </c>
      <c r="M34" s="7">
        <v>9446</v>
      </c>
      <c r="N34" s="7">
        <v>-4179</v>
      </c>
      <c r="P34" s="24"/>
      <c r="Q34" s="7">
        <v>7200.2219999999998</v>
      </c>
      <c r="R34" s="7">
        <v>10762.686</v>
      </c>
      <c r="S34" s="7">
        <f t="shared" si="8"/>
        <v>7757.982</v>
      </c>
      <c r="T34" s="7">
        <v>-433.34699999999998</v>
      </c>
      <c r="U34" s="7">
        <f t="shared" si="1"/>
        <v>9446</v>
      </c>
      <c r="V34" s="7">
        <v>4439</v>
      </c>
      <c r="W34" s="7">
        <f t="shared" si="2"/>
        <v>3451</v>
      </c>
      <c r="X34" s="7">
        <v>-294</v>
      </c>
      <c r="Y34" s="7">
        <f t="shared" si="3"/>
        <v>-4179</v>
      </c>
      <c r="Z34" s="7">
        <v>-7407</v>
      </c>
    </row>
    <row r="35" spans="1:26" x14ac:dyDescent="0.35">
      <c r="A35" s="38" t="s">
        <v>99</v>
      </c>
      <c r="B35" s="39"/>
      <c r="C35" s="40">
        <v>942.29100000000005</v>
      </c>
      <c r="D35" s="40">
        <v>616.94799999999998</v>
      </c>
      <c r="E35" s="40">
        <v>1569.0160000000001</v>
      </c>
      <c r="F35" s="40">
        <v>1709.07</v>
      </c>
      <c r="G35" s="40">
        <v>1856</v>
      </c>
      <c r="H35" s="19"/>
      <c r="J35" s="40">
        <v>616.94799999999998</v>
      </c>
      <c r="K35" s="40">
        <v>1129.1780000000001</v>
      </c>
      <c r="L35" s="40">
        <v>1536.3150000000001</v>
      </c>
      <c r="M35" s="40">
        <v>641</v>
      </c>
      <c r="N35" s="40">
        <v>-101</v>
      </c>
      <c r="P35" s="23"/>
      <c r="Q35" s="40">
        <v>1536.3150000000001</v>
      </c>
      <c r="R35" s="40">
        <v>1656.46</v>
      </c>
      <c r="S35" s="40">
        <f t="shared" si="8"/>
        <v>1709.07</v>
      </c>
      <c r="T35" s="40">
        <v>2209.8429999999998</v>
      </c>
      <c r="U35" s="40">
        <f t="shared" si="1"/>
        <v>641</v>
      </c>
      <c r="V35" s="40">
        <v>622</v>
      </c>
      <c r="W35" s="40">
        <f t="shared" si="2"/>
        <v>1856</v>
      </c>
      <c r="X35" s="40">
        <v>-101</v>
      </c>
      <c r="Y35" s="40">
        <f t="shared" si="3"/>
        <v>-101</v>
      </c>
      <c r="Z35" s="40">
        <v>-101</v>
      </c>
    </row>
    <row r="36" spans="1:26" x14ac:dyDescent="0.35">
      <c r="A36" s="1" t="s">
        <v>100</v>
      </c>
      <c r="B36" s="16"/>
      <c r="C36" s="7">
        <v>13324.971</v>
      </c>
      <c r="D36" s="7">
        <v>13715.799000000001</v>
      </c>
      <c r="E36" s="7">
        <v>8741.5859999999993</v>
      </c>
      <c r="F36" s="7">
        <v>46165</v>
      </c>
      <c r="G36" s="19">
        <v>42005</v>
      </c>
      <c r="H36" s="19"/>
      <c r="J36" s="7">
        <v>13715.799000000001</v>
      </c>
      <c r="K36" s="7">
        <v>12092.764999999999</v>
      </c>
      <c r="L36" s="7">
        <v>45434.337</v>
      </c>
      <c r="M36" s="7">
        <v>46785</v>
      </c>
      <c r="N36" s="7">
        <v>32411</v>
      </c>
      <c r="P36" s="23"/>
      <c r="Q36" s="7">
        <v>45434.337</v>
      </c>
      <c r="R36" s="7">
        <v>49116.946000000004</v>
      </c>
      <c r="S36" s="7">
        <f t="shared" si="8"/>
        <v>46165</v>
      </c>
      <c r="T36" s="7">
        <v>38474.296000000002</v>
      </c>
      <c r="U36" s="7">
        <f t="shared" si="1"/>
        <v>46785</v>
      </c>
      <c r="V36" s="7">
        <v>41759</v>
      </c>
      <c r="W36" s="7">
        <f t="shared" si="2"/>
        <v>42005</v>
      </c>
      <c r="X36" s="7">
        <v>36296</v>
      </c>
      <c r="Y36" s="7">
        <f t="shared" si="3"/>
        <v>32411</v>
      </c>
      <c r="Z36" s="7">
        <v>29183</v>
      </c>
    </row>
    <row r="37" spans="1:26" x14ac:dyDescent="0.35">
      <c r="A37" s="1" t="s">
        <v>101</v>
      </c>
      <c r="B37" s="16"/>
      <c r="C37" s="7">
        <v>170.3</v>
      </c>
      <c r="D37" s="7">
        <v>132.709</v>
      </c>
      <c r="E37" s="7">
        <v>126.63</v>
      </c>
      <c r="F37" s="7">
        <v>27</v>
      </c>
      <c r="G37" s="19">
        <v>49</v>
      </c>
      <c r="H37" s="19"/>
      <c r="J37" s="7">
        <v>132.709</v>
      </c>
      <c r="K37" s="7">
        <v>116.61199999999999</v>
      </c>
      <c r="L37" s="7">
        <v>125.97799999999999</v>
      </c>
      <c r="M37" s="7">
        <v>29</v>
      </c>
      <c r="N37" s="7">
        <v>44</v>
      </c>
      <c r="P37" s="24"/>
      <c r="Q37" s="7">
        <v>125.97799999999999</v>
      </c>
      <c r="R37" s="7">
        <v>105.27800000000001</v>
      </c>
      <c r="S37" s="7">
        <f t="shared" si="8"/>
        <v>27</v>
      </c>
      <c r="T37" s="7">
        <v>30.962</v>
      </c>
      <c r="U37" s="7">
        <f t="shared" si="1"/>
        <v>29</v>
      </c>
      <c r="V37" s="7">
        <v>33</v>
      </c>
      <c r="W37" s="7">
        <f t="shared" si="2"/>
        <v>49</v>
      </c>
      <c r="X37" s="7">
        <v>60</v>
      </c>
      <c r="Y37" s="7">
        <f t="shared" si="3"/>
        <v>44</v>
      </c>
      <c r="Z37" s="7">
        <v>32</v>
      </c>
    </row>
    <row r="38" spans="1:26" x14ac:dyDescent="0.35">
      <c r="A38" s="41" t="s">
        <v>102</v>
      </c>
      <c r="B38" s="27"/>
      <c r="C38" s="28">
        <f>SUM(C36:C37)</f>
        <v>13495.270999999999</v>
      </c>
      <c r="D38" s="28">
        <f>SUM(D36:D37)</f>
        <v>13848.508000000002</v>
      </c>
      <c r="E38" s="28">
        <f>SUM(E36:E37)</f>
        <v>8868.2159999999985</v>
      </c>
      <c r="F38" s="28">
        <f>SUM(F36:F37)</f>
        <v>46192</v>
      </c>
      <c r="G38" s="28">
        <f>SUM(G36:G37)</f>
        <v>42054</v>
      </c>
      <c r="H38" s="29"/>
      <c r="I38" s="29"/>
      <c r="J38" s="28">
        <f>SUM(J36:J37)</f>
        <v>13848.508000000002</v>
      </c>
      <c r="K38" s="28">
        <f>SUM(K36:K37)</f>
        <v>12209.376999999999</v>
      </c>
      <c r="L38" s="28">
        <f>SUM(L36:L37)</f>
        <v>45560.315000000002</v>
      </c>
      <c r="M38" s="28">
        <f>SUM(M36:M37)</f>
        <v>46814</v>
      </c>
      <c r="N38" s="28">
        <f>SUM(N36:N37)</f>
        <v>32455</v>
      </c>
      <c r="P38" s="24"/>
      <c r="Q38" s="28">
        <v>45560.315000000002</v>
      </c>
      <c r="R38" s="28">
        <v>49222.224000000002</v>
      </c>
      <c r="S38" s="28">
        <f t="shared" si="8"/>
        <v>46192</v>
      </c>
      <c r="T38" s="28">
        <v>38505.258000000002</v>
      </c>
      <c r="U38" s="28">
        <f t="shared" si="1"/>
        <v>46814</v>
      </c>
      <c r="V38" s="28">
        <v>41792</v>
      </c>
      <c r="W38" s="28">
        <f t="shared" si="2"/>
        <v>42054</v>
      </c>
      <c r="X38" s="28">
        <f>SUM(X36:X37)</f>
        <v>36356</v>
      </c>
      <c r="Y38" s="28">
        <f t="shared" si="3"/>
        <v>32455</v>
      </c>
      <c r="Z38" s="28">
        <f>SUM(Z36:Z37)</f>
        <v>29215</v>
      </c>
    </row>
    <row r="39" spans="1:26" x14ac:dyDescent="0.35">
      <c r="A39" s="1" t="s">
        <v>0</v>
      </c>
      <c r="B39" s="16"/>
      <c r="C39" s="18"/>
      <c r="D39" s="18"/>
      <c r="E39" s="18"/>
      <c r="F39" s="18"/>
      <c r="G39" s="19"/>
      <c r="H39" s="19"/>
      <c r="J39" s="20"/>
      <c r="K39" s="20"/>
      <c r="L39" s="20"/>
      <c r="M39" s="20"/>
      <c r="N39" s="20"/>
      <c r="P39" s="22"/>
      <c r="Q39" s="20"/>
      <c r="R39" s="20"/>
      <c r="S39" s="20"/>
      <c r="T39" s="20"/>
      <c r="U39" s="20"/>
      <c r="V39" s="20"/>
      <c r="W39" s="20"/>
      <c r="X39" s="20"/>
      <c r="Y39" s="20"/>
      <c r="Z39" s="20"/>
    </row>
    <row r="40" spans="1:26" x14ac:dyDescent="0.35">
      <c r="A40" s="1" t="s">
        <v>103</v>
      </c>
      <c r="B40" s="16"/>
      <c r="C40" s="18"/>
      <c r="D40" s="18"/>
      <c r="E40" s="18"/>
      <c r="F40" s="18"/>
      <c r="G40" s="19"/>
      <c r="H40" s="19"/>
      <c r="J40" s="20"/>
      <c r="K40" s="20"/>
      <c r="L40" s="20"/>
      <c r="M40" s="20"/>
      <c r="N40" s="20"/>
      <c r="P40" s="22"/>
      <c r="Q40" s="20"/>
      <c r="R40" s="20"/>
      <c r="S40" s="20"/>
      <c r="T40" s="20"/>
      <c r="U40" s="20"/>
      <c r="V40" s="20"/>
      <c r="W40" s="20"/>
      <c r="X40" s="20"/>
      <c r="Y40" s="20"/>
      <c r="Z40" s="20"/>
    </row>
    <row r="41" spans="1:26" x14ac:dyDescent="0.35">
      <c r="A41" s="1" t="s">
        <v>104</v>
      </c>
      <c r="B41" s="21"/>
      <c r="C41" s="7">
        <v>32708.06</v>
      </c>
      <c r="D41" s="7">
        <v>29969.945</v>
      </c>
      <c r="E41" s="7">
        <v>50758.014000000003</v>
      </c>
      <c r="F41" s="7">
        <v>52362</v>
      </c>
      <c r="G41" s="19">
        <v>86584</v>
      </c>
      <c r="H41" s="19"/>
      <c r="J41" s="7">
        <v>29969.945</v>
      </c>
      <c r="K41" s="7">
        <v>45502.858</v>
      </c>
      <c r="L41" s="7">
        <v>39058.533000000003</v>
      </c>
      <c r="M41" s="7">
        <v>60177</v>
      </c>
      <c r="N41" s="7">
        <v>89999</v>
      </c>
      <c r="P41" s="23"/>
      <c r="Q41" s="7">
        <v>39058.533000000003</v>
      </c>
      <c r="R41" s="7">
        <v>38552.173999999999</v>
      </c>
      <c r="S41" s="7">
        <f t="shared" ref="S41:S48" si="9">F41</f>
        <v>52362</v>
      </c>
      <c r="T41" s="7">
        <v>54982.203000000001</v>
      </c>
      <c r="U41" s="7">
        <f t="shared" si="1"/>
        <v>60177</v>
      </c>
      <c r="V41" s="7">
        <v>77396</v>
      </c>
      <c r="W41" s="7">
        <f t="shared" si="2"/>
        <v>86584</v>
      </c>
      <c r="X41" s="7">
        <v>87473</v>
      </c>
      <c r="Y41" s="7">
        <f t="shared" si="3"/>
        <v>89999</v>
      </c>
      <c r="Z41" s="7">
        <v>83810</v>
      </c>
    </row>
    <row r="42" spans="1:26" x14ac:dyDescent="0.35">
      <c r="A42" s="1" t="s">
        <v>105</v>
      </c>
      <c r="B42" s="21"/>
      <c r="C42" s="7">
        <v>6334.982</v>
      </c>
      <c r="D42" s="7">
        <v>7573.098</v>
      </c>
      <c r="E42" s="7">
        <v>9573.3379999999997</v>
      </c>
      <c r="F42" s="7">
        <v>21271</v>
      </c>
      <c r="G42" s="19">
        <v>19562</v>
      </c>
      <c r="H42" s="19"/>
      <c r="J42" s="7">
        <v>7573.098</v>
      </c>
      <c r="K42" s="7">
        <v>8383.4470000000001</v>
      </c>
      <c r="L42" s="7">
        <v>10745.218999999999</v>
      </c>
      <c r="M42" s="7">
        <v>18387</v>
      </c>
      <c r="N42" s="7">
        <v>19115</v>
      </c>
      <c r="P42" s="24"/>
      <c r="Q42" s="7">
        <v>10745.218999999999</v>
      </c>
      <c r="R42" s="7">
        <v>12077.218999999999</v>
      </c>
      <c r="S42" s="7">
        <f t="shared" si="9"/>
        <v>21271</v>
      </c>
      <c r="T42" s="7">
        <v>21517.016</v>
      </c>
      <c r="U42" s="7">
        <f t="shared" si="1"/>
        <v>18387</v>
      </c>
      <c r="V42" s="7">
        <v>18756</v>
      </c>
      <c r="W42" s="7">
        <f t="shared" si="2"/>
        <v>19562</v>
      </c>
      <c r="X42" s="7">
        <v>19335</v>
      </c>
      <c r="Y42" s="7">
        <f t="shared" si="3"/>
        <v>19115</v>
      </c>
      <c r="Z42" s="7">
        <v>18956</v>
      </c>
    </row>
    <row r="43" spans="1:26" x14ac:dyDescent="0.35">
      <c r="A43" s="1" t="s">
        <v>106</v>
      </c>
      <c r="B43" s="21"/>
      <c r="C43" s="7">
        <v>0</v>
      </c>
      <c r="D43" s="7">
        <v>0</v>
      </c>
      <c r="E43" s="7">
        <v>943.35799999999995</v>
      </c>
      <c r="F43" s="7">
        <v>974</v>
      </c>
      <c r="G43" s="19">
        <v>0</v>
      </c>
      <c r="H43" s="19"/>
      <c r="J43" s="7">
        <v>0</v>
      </c>
      <c r="K43" s="7">
        <v>0</v>
      </c>
      <c r="L43" s="7">
        <v>803.43499999999995</v>
      </c>
      <c r="M43" s="7">
        <v>0</v>
      </c>
      <c r="N43" s="7">
        <v>0</v>
      </c>
      <c r="P43" s="22"/>
      <c r="Q43" s="7">
        <v>803.43499999999995</v>
      </c>
      <c r="R43" s="7">
        <v>666.19500000000005</v>
      </c>
      <c r="S43" s="7">
        <f t="shared" si="9"/>
        <v>974</v>
      </c>
      <c r="T43" s="7">
        <v>12772.177</v>
      </c>
      <c r="U43" s="7">
        <f t="shared" si="1"/>
        <v>0</v>
      </c>
      <c r="V43" s="7">
        <v>0</v>
      </c>
      <c r="W43" s="7">
        <f t="shared" si="2"/>
        <v>0</v>
      </c>
      <c r="X43" s="7">
        <v>0</v>
      </c>
      <c r="Y43" s="7">
        <f t="shared" si="3"/>
        <v>0</v>
      </c>
      <c r="Z43" s="7">
        <v>0</v>
      </c>
    </row>
    <row r="44" spans="1:26" x14ac:dyDescent="0.35">
      <c r="A44" s="1" t="s">
        <v>107</v>
      </c>
      <c r="B44" s="21"/>
      <c r="C44" s="7">
        <v>806.98099999999999</v>
      </c>
      <c r="D44" s="7">
        <v>754.58699999999999</v>
      </c>
      <c r="E44" s="7">
        <v>917.43499999999995</v>
      </c>
      <c r="F44" s="7">
        <v>737</v>
      </c>
      <c r="G44" s="19">
        <v>559</v>
      </c>
      <c r="H44" s="19"/>
      <c r="J44" s="7">
        <v>754.58699999999999</v>
      </c>
      <c r="K44" s="7">
        <v>808.43299999999999</v>
      </c>
      <c r="L44" s="7">
        <v>850.63499999999999</v>
      </c>
      <c r="M44" s="7">
        <v>520</v>
      </c>
      <c r="N44" s="7">
        <v>0</v>
      </c>
      <c r="P44" s="22"/>
      <c r="Q44" s="7">
        <v>850.63499999999999</v>
      </c>
      <c r="R44" s="7">
        <v>825.65700000000004</v>
      </c>
      <c r="S44" s="7">
        <f t="shared" si="9"/>
        <v>737</v>
      </c>
      <c r="T44" s="7">
        <v>790.38599999999997</v>
      </c>
      <c r="U44" s="7">
        <f t="shared" si="1"/>
        <v>520</v>
      </c>
      <c r="V44" s="7">
        <v>522</v>
      </c>
      <c r="W44" s="7">
        <f t="shared" si="2"/>
        <v>559</v>
      </c>
      <c r="X44" s="7">
        <v>170</v>
      </c>
      <c r="Y44" s="7">
        <f t="shared" si="3"/>
        <v>0</v>
      </c>
      <c r="Z44" s="7">
        <v>0</v>
      </c>
    </row>
    <row r="45" spans="1:26" x14ac:dyDescent="0.35">
      <c r="A45" s="1" t="s">
        <v>108</v>
      </c>
      <c r="B45" s="21"/>
      <c r="C45" s="7">
        <v>1836.877</v>
      </c>
      <c r="D45" s="7">
        <v>2048.2489999999998</v>
      </c>
      <c r="E45" s="7">
        <v>1835.4760000000001</v>
      </c>
      <c r="F45" s="7">
        <v>8258</v>
      </c>
      <c r="G45" s="19">
        <v>7775</v>
      </c>
      <c r="H45" s="19"/>
      <c r="J45" s="7">
        <v>2048.2489999999998</v>
      </c>
      <c r="K45" s="7">
        <v>1820.0730000000001</v>
      </c>
      <c r="L45" s="7">
        <v>1972.346</v>
      </c>
      <c r="M45" s="7">
        <v>10814</v>
      </c>
      <c r="N45" s="7">
        <v>6132</v>
      </c>
      <c r="P45" s="23"/>
      <c r="Q45" s="7">
        <v>1972.346</v>
      </c>
      <c r="R45" s="7">
        <v>1986.2529999999999</v>
      </c>
      <c r="S45" s="7">
        <f t="shared" si="9"/>
        <v>8258</v>
      </c>
      <c r="T45" s="7">
        <v>8747.2099999999991</v>
      </c>
      <c r="U45" s="7">
        <f t="shared" si="1"/>
        <v>10814</v>
      </c>
      <c r="V45" s="7">
        <v>10538</v>
      </c>
      <c r="W45" s="7">
        <f t="shared" si="2"/>
        <v>7775</v>
      </c>
      <c r="X45" s="7">
        <v>6764</v>
      </c>
      <c r="Y45" s="7">
        <f t="shared" si="3"/>
        <v>6132</v>
      </c>
      <c r="Z45" s="7">
        <v>6329</v>
      </c>
    </row>
    <row r="46" spans="1:26" x14ac:dyDescent="0.35">
      <c r="A46" s="1" t="s">
        <v>276</v>
      </c>
      <c r="B46" s="21"/>
      <c r="C46" s="7">
        <v>0</v>
      </c>
      <c r="D46" s="7">
        <v>0</v>
      </c>
      <c r="E46" s="7">
        <v>0</v>
      </c>
      <c r="F46" s="7">
        <v>3715</v>
      </c>
      <c r="G46" s="19">
        <v>0</v>
      </c>
      <c r="H46" s="19"/>
      <c r="J46" s="7">
        <v>0</v>
      </c>
      <c r="K46" s="7">
        <v>0</v>
      </c>
      <c r="L46" s="7">
        <v>0</v>
      </c>
      <c r="M46" s="7">
        <v>2558</v>
      </c>
      <c r="N46" s="7">
        <v>0</v>
      </c>
      <c r="P46" s="23"/>
      <c r="Q46" s="7">
        <v>0</v>
      </c>
      <c r="R46" s="7">
        <v>0</v>
      </c>
      <c r="S46" s="7">
        <f t="shared" si="9"/>
        <v>3715</v>
      </c>
      <c r="T46" s="7">
        <v>4204.2550000000001</v>
      </c>
      <c r="U46" s="7">
        <f t="shared" si="1"/>
        <v>2558</v>
      </c>
      <c r="V46" s="7">
        <v>2871</v>
      </c>
      <c r="W46" s="7">
        <f t="shared" si="2"/>
        <v>0</v>
      </c>
      <c r="X46" s="7">
        <v>0</v>
      </c>
      <c r="Y46" s="7">
        <f t="shared" si="3"/>
        <v>0</v>
      </c>
      <c r="Z46" s="7">
        <v>0</v>
      </c>
    </row>
    <row r="47" spans="1:26" x14ac:dyDescent="0.35">
      <c r="A47" s="1" t="s">
        <v>109</v>
      </c>
      <c r="B47" s="16"/>
      <c r="C47" s="7">
        <v>35.524999999999999</v>
      </c>
      <c r="D47" s="7">
        <v>14.342000000000001</v>
      </c>
      <c r="E47" s="7">
        <v>5.931</v>
      </c>
      <c r="F47" s="7">
        <v>3472</v>
      </c>
      <c r="G47" s="19">
        <v>1430</v>
      </c>
      <c r="H47" s="19"/>
      <c r="J47" s="7">
        <v>14.342000000000001</v>
      </c>
      <c r="K47" s="7">
        <v>9.2850000000000001</v>
      </c>
      <c r="L47" s="7">
        <v>5.375</v>
      </c>
      <c r="M47" s="7">
        <v>3576</v>
      </c>
      <c r="N47" s="7">
        <v>2205</v>
      </c>
      <c r="Q47" s="7">
        <v>5.375</v>
      </c>
      <c r="R47" s="7">
        <v>0.91700000000000004</v>
      </c>
      <c r="S47" s="7">
        <f t="shared" si="9"/>
        <v>3472</v>
      </c>
      <c r="T47" s="7">
        <v>5379.3580000000002</v>
      </c>
      <c r="U47" s="7">
        <f t="shared" si="1"/>
        <v>3576</v>
      </c>
      <c r="V47" s="7">
        <v>3578</v>
      </c>
      <c r="W47" s="7">
        <f t="shared" si="2"/>
        <v>1430</v>
      </c>
      <c r="X47" s="7">
        <v>1827</v>
      </c>
      <c r="Y47" s="7">
        <f t="shared" si="3"/>
        <v>2205</v>
      </c>
      <c r="Z47" s="7">
        <v>2229</v>
      </c>
    </row>
    <row r="48" spans="1:26" x14ac:dyDescent="0.35">
      <c r="A48" s="41" t="s">
        <v>110</v>
      </c>
      <c r="B48" s="27"/>
      <c r="C48" s="28">
        <f>SUM(C41:C47)</f>
        <v>41722.425000000003</v>
      </c>
      <c r="D48" s="28">
        <f t="shared" ref="D48:N48" si="10">SUM(D41:D47)</f>
        <v>40360.220999999998</v>
      </c>
      <c r="E48" s="28">
        <f t="shared" si="10"/>
        <v>64033.551999999996</v>
      </c>
      <c r="F48" s="28">
        <f>SUM(F41:F47)</f>
        <v>90789</v>
      </c>
      <c r="G48" s="28">
        <f>SUM(G41:G47)</f>
        <v>115910</v>
      </c>
      <c r="H48" s="29"/>
      <c r="I48" s="29"/>
      <c r="J48" s="28">
        <f t="shared" si="10"/>
        <v>40360.220999999998</v>
      </c>
      <c r="K48" s="28">
        <f t="shared" si="10"/>
        <v>56524.095999999998</v>
      </c>
      <c r="L48" s="28">
        <f t="shared" si="10"/>
        <v>53435.542999999998</v>
      </c>
      <c r="M48" s="28">
        <f t="shared" si="10"/>
        <v>96032</v>
      </c>
      <c r="N48" s="28">
        <f t="shared" si="10"/>
        <v>117451</v>
      </c>
      <c r="Q48" s="28">
        <v>53435.542999999998</v>
      </c>
      <c r="R48" s="28">
        <v>54108.415000000001</v>
      </c>
      <c r="S48" s="28">
        <f t="shared" si="9"/>
        <v>90789</v>
      </c>
      <c r="T48" s="28">
        <v>108392.605</v>
      </c>
      <c r="U48" s="28">
        <f t="shared" si="1"/>
        <v>96032</v>
      </c>
      <c r="V48" s="28">
        <v>113661</v>
      </c>
      <c r="W48" s="28">
        <f t="shared" si="2"/>
        <v>115910</v>
      </c>
      <c r="X48" s="28">
        <f>SUM(X41:X47)</f>
        <v>115569</v>
      </c>
      <c r="Y48" s="28">
        <f t="shared" si="3"/>
        <v>117451</v>
      </c>
      <c r="Z48" s="28">
        <f>SUM(Z41:Z47)</f>
        <v>111324</v>
      </c>
    </row>
    <row r="49" spans="1:26" x14ac:dyDescent="0.35">
      <c r="A49" s="1" t="s">
        <v>0</v>
      </c>
      <c r="B49" s="16"/>
      <c r="C49" s="18"/>
      <c r="D49" s="18"/>
      <c r="E49" s="18"/>
      <c r="F49" s="18"/>
      <c r="G49" s="19"/>
      <c r="H49" s="19"/>
      <c r="J49" s="20"/>
      <c r="K49" s="20"/>
      <c r="L49" s="20"/>
      <c r="M49" s="20"/>
      <c r="N49" s="20"/>
      <c r="Q49" s="20"/>
      <c r="R49" s="20"/>
      <c r="S49" s="20"/>
      <c r="T49" s="20"/>
      <c r="U49" s="20"/>
      <c r="V49" s="20"/>
      <c r="W49" s="20"/>
      <c r="X49" s="20"/>
      <c r="Y49" s="20"/>
      <c r="Z49" s="20"/>
    </row>
    <row r="50" spans="1:26" x14ac:dyDescent="0.35">
      <c r="A50" s="1" t="s">
        <v>111</v>
      </c>
      <c r="B50" s="16"/>
      <c r="C50" s="18"/>
      <c r="D50" s="18"/>
      <c r="E50" s="18"/>
      <c r="F50" s="18"/>
      <c r="G50" s="19"/>
      <c r="H50" s="19"/>
      <c r="J50" s="20"/>
      <c r="K50" s="20"/>
      <c r="L50" s="20"/>
      <c r="M50" s="20"/>
      <c r="N50" s="20"/>
      <c r="Q50" s="20"/>
      <c r="R50" s="20"/>
      <c r="S50" s="20"/>
      <c r="T50" s="20"/>
      <c r="U50" s="20"/>
      <c r="V50" s="20"/>
      <c r="W50" s="20"/>
      <c r="X50" s="20"/>
      <c r="Y50" s="20"/>
      <c r="Z50" s="20"/>
    </row>
    <row r="51" spans="1:26" x14ac:dyDescent="0.35">
      <c r="A51" s="1" t="s">
        <v>104</v>
      </c>
      <c r="B51" s="21"/>
      <c r="C51" s="7">
        <v>8823.6620000000003</v>
      </c>
      <c r="D51" s="7">
        <v>12572.249</v>
      </c>
      <c r="E51" s="7">
        <v>2494.0230000000001</v>
      </c>
      <c r="F51" s="7">
        <v>21408</v>
      </c>
      <c r="G51" s="19">
        <v>37257</v>
      </c>
      <c r="H51" s="19"/>
      <c r="J51" s="7">
        <v>12572.249</v>
      </c>
      <c r="K51" s="7">
        <v>5689.2910000000002</v>
      </c>
      <c r="L51" s="7">
        <v>11178.118</v>
      </c>
      <c r="M51" s="7">
        <v>38690</v>
      </c>
      <c r="N51" s="7">
        <v>33477</v>
      </c>
      <c r="Q51" s="7">
        <v>11178.118</v>
      </c>
      <c r="R51" s="7">
        <v>7718.4040000000005</v>
      </c>
      <c r="S51" s="7">
        <f t="shared" ref="S51:S59" si="11">F51</f>
        <v>21408</v>
      </c>
      <c r="T51" s="7">
        <v>41841.002999999997</v>
      </c>
      <c r="U51" s="7">
        <f t="shared" si="1"/>
        <v>38690</v>
      </c>
      <c r="V51" s="7">
        <v>26449</v>
      </c>
      <c r="W51" s="7">
        <f t="shared" si="2"/>
        <v>37257</v>
      </c>
      <c r="X51" s="7">
        <v>35695</v>
      </c>
      <c r="Y51" s="7">
        <f t="shared" si="3"/>
        <v>33477</v>
      </c>
      <c r="Z51" s="7">
        <v>42227</v>
      </c>
    </row>
    <row r="52" spans="1:26" x14ac:dyDescent="0.35">
      <c r="A52" s="1" t="s">
        <v>112</v>
      </c>
      <c r="B52" s="21"/>
      <c r="C52" s="7">
        <v>6547.0119999999997</v>
      </c>
      <c r="D52" s="7">
        <v>7079.3860000000004</v>
      </c>
      <c r="E52" s="7">
        <v>9612.6929999999993</v>
      </c>
      <c r="F52" s="7">
        <v>16779</v>
      </c>
      <c r="G52" s="19">
        <v>21110</v>
      </c>
      <c r="H52" s="19"/>
      <c r="J52" s="7">
        <v>7079.3860000000004</v>
      </c>
      <c r="K52" s="7">
        <v>7038.6139999999996</v>
      </c>
      <c r="L52" s="7">
        <v>9379.732</v>
      </c>
      <c r="M52" s="7">
        <v>15482</v>
      </c>
      <c r="N52" s="7">
        <v>21356</v>
      </c>
      <c r="Q52" s="7">
        <v>9379.732</v>
      </c>
      <c r="R52" s="7">
        <v>9072.1479999999992</v>
      </c>
      <c r="S52" s="7">
        <f t="shared" si="11"/>
        <v>16779</v>
      </c>
      <c r="T52" s="7">
        <v>15900.722766265941</v>
      </c>
      <c r="U52" s="7">
        <f t="shared" si="1"/>
        <v>15482</v>
      </c>
      <c r="V52" s="7">
        <v>14276</v>
      </c>
      <c r="W52" s="7">
        <f t="shared" si="2"/>
        <v>21110</v>
      </c>
      <c r="X52" s="7">
        <v>20494</v>
      </c>
      <c r="Y52" s="7">
        <f t="shared" si="3"/>
        <v>21356</v>
      </c>
      <c r="Z52" s="7">
        <v>19693</v>
      </c>
    </row>
    <row r="53" spans="1:26" x14ac:dyDescent="0.35">
      <c r="A53" s="1" t="s">
        <v>105</v>
      </c>
      <c r="B53" s="21"/>
      <c r="C53" s="7">
        <v>841.62</v>
      </c>
      <c r="D53" s="7">
        <v>887.63199999999995</v>
      </c>
      <c r="E53" s="7">
        <v>1380.598</v>
      </c>
      <c r="F53" s="7">
        <v>3903</v>
      </c>
      <c r="G53" s="19">
        <v>3953</v>
      </c>
      <c r="H53" s="19"/>
      <c r="J53" s="7">
        <v>887.63199999999995</v>
      </c>
      <c r="K53" s="7">
        <v>937.21100000000001</v>
      </c>
      <c r="L53" s="7">
        <v>1431.5150000000001</v>
      </c>
      <c r="M53" s="7">
        <v>3168</v>
      </c>
      <c r="N53" s="7">
        <v>3575</v>
      </c>
      <c r="Q53" s="7">
        <v>1431.5150000000001</v>
      </c>
      <c r="R53" s="7">
        <v>1588.6869999999999</v>
      </c>
      <c r="S53" s="7">
        <f t="shared" si="11"/>
        <v>3903</v>
      </c>
      <c r="T53" s="7">
        <v>2362.9319999999998</v>
      </c>
      <c r="U53" s="7">
        <f t="shared" si="1"/>
        <v>3168</v>
      </c>
      <c r="V53" s="7">
        <v>3152</v>
      </c>
      <c r="W53" s="7">
        <f t="shared" si="2"/>
        <v>3953</v>
      </c>
      <c r="X53" s="7">
        <v>3449</v>
      </c>
      <c r="Y53" s="7">
        <f t="shared" si="3"/>
        <v>3575</v>
      </c>
      <c r="Z53" s="7">
        <v>3462</v>
      </c>
    </row>
    <row r="54" spans="1:26" x14ac:dyDescent="0.35">
      <c r="A54" s="1" t="s">
        <v>113</v>
      </c>
      <c r="B54" s="21"/>
      <c r="C54" s="7">
        <v>772.29700000000003</v>
      </c>
      <c r="D54" s="7">
        <v>392.61099999999999</v>
      </c>
      <c r="E54" s="7">
        <v>559.75800000000004</v>
      </c>
      <c r="F54" s="7">
        <v>1553</v>
      </c>
      <c r="G54" s="19">
        <v>2070</v>
      </c>
      <c r="H54" s="19"/>
      <c r="J54" s="7">
        <v>392.61099999999999</v>
      </c>
      <c r="K54" s="7">
        <v>476.21699999999998</v>
      </c>
      <c r="L54" s="7">
        <v>723.81</v>
      </c>
      <c r="M54" s="7">
        <v>1670</v>
      </c>
      <c r="N54" s="7">
        <v>1745</v>
      </c>
      <c r="Q54" s="7">
        <v>723.81</v>
      </c>
      <c r="R54" s="7">
        <v>1049.019</v>
      </c>
      <c r="S54" s="7">
        <f t="shared" si="11"/>
        <v>1553</v>
      </c>
      <c r="T54" s="7">
        <v>1531.133</v>
      </c>
      <c r="U54" s="7">
        <f t="shared" si="1"/>
        <v>1670</v>
      </c>
      <c r="V54" s="7">
        <v>2065</v>
      </c>
      <c r="W54" s="7">
        <f t="shared" si="2"/>
        <v>2070</v>
      </c>
      <c r="X54" s="7">
        <v>1775</v>
      </c>
      <c r="Y54" s="7">
        <f t="shared" si="3"/>
        <v>1745</v>
      </c>
      <c r="Z54" s="7">
        <v>2584</v>
      </c>
    </row>
    <row r="55" spans="1:26" x14ac:dyDescent="0.35">
      <c r="A55" s="1" t="s">
        <v>114</v>
      </c>
      <c r="B55" s="21"/>
      <c r="C55" s="7">
        <v>0</v>
      </c>
      <c r="D55" s="7">
        <v>937.47900000000004</v>
      </c>
      <c r="E55" s="7">
        <v>1210.3630000000001</v>
      </c>
      <c r="F55" s="7">
        <v>3740</v>
      </c>
      <c r="G55" s="19">
        <v>3720</v>
      </c>
      <c r="H55" s="19"/>
      <c r="J55" s="7">
        <v>0</v>
      </c>
      <c r="K55" s="7">
        <v>0</v>
      </c>
      <c r="L55" s="7">
        <v>1471.7239999999999</v>
      </c>
      <c r="M55" s="7">
        <v>2582</v>
      </c>
      <c r="N55" s="7">
        <f>3115+339</f>
        <v>3454</v>
      </c>
      <c r="Q55" s="7">
        <v>1471.7239999999999</v>
      </c>
      <c r="R55" s="7">
        <v>2374.491</v>
      </c>
      <c r="S55" s="7">
        <f t="shared" si="11"/>
        <v>3740</v>
      </c>
      <c r="T55" s="7">
        <v>2399.6950000000002</v>
      </c>
      <c r="U55" s="7">
        <f t="shared" si="1"/>
        <v>2582</v>
      </c>
      <c r="V55" s="7">
        <v>2348</v>
      </c>
      <c r="W55" s="7">
        <f t="shared" si="2"/>
        <v>3720</v>
      </c>
      <c r="X55" s="7">
        <f>3003+822</f>
        <v>3825</v>
      </c>
      <c r="Y55" s="7">
        <f t="shared" si="3"/>
        <v>3454</v>
      </c>
      <c r="Z55" s="7">
        <f>2867+6</f>
        <v>2873</v>
      </c>
    </row>
    <row r="56" spans="1:26" x14ac:dyDescent="0.35">
      <c r="A56" s="1" t="s">
        <v>276</v>
      </c>
      <c r="B56" s="21"/>
      <c r="C56" s="7">
        <v>0</v>
      </c>
      <c r="D56" s="7">
        <v>0</v>
      </c>
      <c r="E56" s="7">
        <v>0</v>
      </c>
      <c r="F56" s="7">
        <v>17466</v>
      </c>
      <c r="G56" s="19">
        <v>0</v>
      </c>
      <c r="H56" s="19"/>
      <c r="J56" s="7">
        <v>0</v>
      </c>
      <c r="K56" s="7">
        <v>0</v>
      </c>
      <c r="L56" s="7">
        <v>0</v>
      </c>
      <c r="M56" s="7">
        <v>945</v>
      </c>
      <c r="N56" s="7">
        <v>0</v>
      </c>
      <c r="Q56" s="7">
        <v>0</v>
      </c>
      <c r="R56" s="7">
        <v>0</v>
      </c>
      <c r="S56" s="7">
        <f t="shared" si="11"/>
        <v>17466</v>
      </c>
      <c r="T56" s="7">
        <v>1084.4772337340601</v>
      </c>
      <c r="U56" s="7">
        <f t="shared" si="1"/>
        <v>945</v>
      </c>
      <c r="V56" s="7">
        <v>945</v>
      </c>
      <c r="W56" s="7">
        <f t="shared" si="2"/>
        <v>0</v>
      </c>
      <c r="X56" s="7">
        <v>0</v>
      </c>
      <c r="Y56" s="7">
        <f t="shared" si="3"/>
        <v>0</v>
      </c>
      <c r="Z56" s="7">
        <v>0</v>
      </c>
    </row>
    <row r="57" spans="1:26" x14ac:dyDescent="0.35">
      <c r="A57" s="1" t="s">
        <v>277</v>
      </c>
      <c r="B57" s="21"/>
      <c r="C57" s="7">
        <v>0</v>
      </c>
      <c r="D57" s="7">
        <v>0</v>
      </c>
      <c r="E57" s="7">
        <v>0</v>
      </c>
      <c r="F57" s="7">
        <v>6590</v>
      </c>
      <c r="G57" s="19">
        <v>229</v>
      </c>
      <c r="H57" s="19"/>
      <c r="J57" s="7">
        <v>0</v>
      </c>
      <c r="K57" s="7">
        <v>0</v>
      </c>
      <c r="L57" s="7">
        <v>0</v>
      </c>
      <c r="M57" s="7">
        <v>0</v>
      </c>
      <c r="N57" s="7">
        <v>229</v>
      </c>
      <c r="Q57" s="7">
        <v>0</v>
      </c>
      <c r="R57" s="7">
        <v>0</v>
      </c>
      <c r="S57" s="7">
        <f t="shared" si="11"/>
        <v>6590</v>
      </c>
      <c r="T57" s="7">
        <v>48.521000000000001</v>
      </c>
      <c r="U57" s="7">
        <f t="shared" si="1"/>
        <v>0</v>
      </c>
      <c r="V57" s="7">
        <v>0</v>
      </c>
      <c r="W57" s="7">
        <f t="shared" si="2"/>
        <v>229</v>
      </c>
      <c r="X57" s="7">
        <v>229</v>
      </c>
      <c r="Y57" s="7">
        <f t="shared" si="3"/>
        <v>229</v>
      </c>
      <c r="Z57" s="7">
        <v>229</v>
      </c>
    </row>
    <row r="58" spans="1:26" ht="16.5" customHeight="1" x14ac:dyDescent="0.35">
      <c r="A58" s="1" t="s">
        <v>115</v>
      </c>
      <c r="B58" s="16"/>
      <c r="C58" s="7">
        <v>1657.6320000000001</v>
      </c>
      <c r="D58" s="7">
        <v>482.63400000000001</v>
      </c>
      <c r="E58" s="7">
        <v>1258.44</v>
      </c>
      <c r="F58" s="7">
        <v>5528</v>
      </c>
      <c r="G58" s="19">
        <v>1787</v>
      </c>
      <c r="H58" s="19"/>
      <c r="J58" s="7">
        <v>1420.1130000000001</v>
      </c>
      <c r="K58" s="7">
        <v>1265.8050000000001</v>
      </c>
      <c r="L58" s="7">
        <v>1997.4069999999999</v>
      </c>
      <c r="M58" s="7">
        <v>1896</v>
      </c>
      <c r="N58" s="7">
        <v>1724</v>
      </c>
      <c r="Q58" s="7">
        <v>1997.4069999999999</v>
      </c>
      <c r="R58" s="7">
        <v>1736.4179999999999</v>
      </c>
      <c r="S58" s="7">
        <f t="shared" si="11"/>
        <v>5528</v>
      </c>
      <c r="T58" s="7">
        <v>2508.3150000000001</v>
      </c>
      <c r="U58" s="7">
        <f t="shared" si="1"/>
        <v>1896</v>
      </c>
      <c r="V58" s="7">
        <v>1386</v>
      </c>
      <c r="W58" s="7">
        <f t="shared" si="2"/>
        <v>1787</v>
      </c>
      <c r="X58" s="7">
        <v>1890</v>
      </c>
      <c r="Y58" s="7">
        <f t="shared" si="3"/>
        <v>1724</v>
      </c>
      <c r="Z58" s="7">
        <v>1855</v>
      </c>
    </row>
    <row r="59" spans="1:26" x14ac:dyDescent="0.35">
      <c r="A59" s="41" t="s">
        <v>116</v>
      </c>
      <c r="B59" s="27"/>
      <c r="C59" s="28">
        <f>SUM(C51:C58)</f>
        <v>18642.223000000002</v>
      </c>
      <c r="D59" s="28">
        <f t="shared" ref="D59:L59" si="12">SUM(D51:D58)</f>
        <v>22351.991000000002</v>
      </c>
      <c r="E59" s="28">
        <f t="shared" si="12"/>
        <v>16515.875</v>
      </c>
      <c r="F59" s="28">
        <f t="shared" si="12"/>
        <v>76967</v>
      </c>
      <c r="G59" s="28">
        <f t="shared" si="12"/>
        <v>70126</v>
      </c>
      <c r="H59" s="29"/>
      <c r="I59" s="29"/>
      <c r="J59" s="28">
        <f t="shared" si="12"/>
        <v>22351.991000000005</v>
      </c>
      <c r="K59" s="28">
        <f t="shared" si="12"/>
        <v>15407.137999999999</v>
      </c>
      <c r="L59" s="28">
        <f t="shared" si="12"/>
        <v>26182.305999999997</v>
      </c>
      <c r="M59" s="28">
        <f>SUM(M51:M58)</f>
        <v>64433</v>
      </c>
      <c r="N59" s="28">
        <f>SUM(N51:N58)</f>
        <v>65560</v>
      </c>
      <c r="Q59" s="28">
        <v>26182.306</v>
      </c>
      <c r="R59" s="28">
        <v>23539.167000000001</v>
      </c>
      <c r="S59" s="28">
        <f t="shared" si="11"/>
        <v>76967</v>
      </c>
      <c r="T59" s="28">
        <v>67676.798999999999</v>
      </c>
      <c r="U59" s="28">
        <f t="shared" si="1"/>
        <v>64433</v>
      </c>
      <c r="V59" s="28">
        <v>50933</v>
      </c>
      <c r="W59" s="28">
        <f t="shared" si="2"/>
        <v>70126</v>
      </c>
      <c r="X59" s="28">
        <f>SUM(X51:X58)</f>
        <v>67357</v>
      </c>
      <c r="Y59" s="28">
        <f t="shared" si="3"/>
        <v>65560</v>
      </c>
      <c r="Z59" s="28">
        <f>SUM(Z51:Z58)</f>
        <v>72923</v>
      </c>
    </row>
    <row r="60" spans="1:26" ht="13" thickBot="1" x14ac:dyDescent="0.4">
      <c r="A60" s="1" t="s">
        <v>0</v>
      </c>
      <c r="B60" s="16"/>
      <c r="C60" s="18"/>
      <c r="D60" s="18"/>
      <c r="E60" s="18"/>
      <c r="F60" s="18"/>
      <c r="G60" s="19"/>
      <c r="H60" s="19"/>
      <c r="J60" s="20"/>
      <c r="K60" s="20"/>
      <c r="L60" s="20"/>
      <c r="M60" s="20"/>
      <c r="N60" s="20"/>
      <c r="Q60" s="20"/>
      <c r="R60" s="20"/>
      <c r="S60" s="20"/>
      <c r="T60" s="20"/>
      <c r="U60" s="20"/>
      <c r="V60" s="20"/>
      <c r="W60" s="20"/>
      <c r="X60" s="20"/>
      <c r="Y60" s="20"/>
      <c r="Z60" s="20"/>
    </row>
    <row r="61" spans="1:26" ht="13" thickBot="1" x14ac:dyDescent="0.4">
      <c r="A61" s="33" t="s">
        <v>117</v>
      </c>
      <c r="B61" s="34"/>
      <c r="C61" s="35">
        <f>C38+C48+C59</f>
        <v>73859.919000000009</v>
      </c>
      <c r="D61" s="35">
        <f t="shared" ref="D61:L61" si="13">D38+D48+D59</f>
        <v>76560.72</v>
      </c>
      <c r="E61" s="35">
        <f t="shared" si="13"/>
        <v>89417.642999999996</v>
      </c>
      <c r="F61" s="35">
        <f t="shared" si="13"/>
        <v>213948</v>
      </c>
      <c r="G61" s="35">
        <f t="shared" si="13"/>
        <v>228090</v>
      </c>
      <c r="H61" s="29"/>
      <c r="I61" s="29"/>
      <c r="J61" s="35">
        <f t="shared" si="13"/>
        <v>76560.72</v>
      </c>
      <c r="K61" s="35">
        <f t="shared" si="13"/>
        <v>84140.611000000004</v>
      </c>
      <c r="L61" s="35">
        <f t="shared" si="13"/>
        <v>125178.164</v>
      </c>
      <c r="M61" s="35">
        <f>M38+M48+M59</f>
        <v>207279</v>
      </c>
      <c r="N61" s="35">
        <f>N38+N48+N59</f>
        <v>215466</v>
      </c>
      <c r="Q61" s="35">
        <v>125178.164</v>
      </c>
      <c r="R61" s="35">
        <v>126869.806</v>
      </c>
      <c r="S61" s="35">
        <f>F61</f>
        <v>213948</v>
      </c>
      <c r="T61" s="35">
        <v>214574.66200000001</v>
      </c>
      <c r="U61" s="35">
        <f>M61</f>
        <v>207279</v>
      </c>
      <c r="V61" s="35">
        <v>206386</v>
      </c>
      <c r="W61" s="35">
        <f t="shared" si="2"/>
        <v>228090</v>
      </c>
      <c r="X61" s="35">
        <f>X38+X48+X59</f>
        <v>219282</v>
      </c>
      <c r="Y61" s="35">
        <f t="shared" si="3"/>
        <v>215466</v>
      </c>
      <c r="Z61" s="35">
        <f>Z38+Z48+Z59</f>
        <v>213462</v>
      </c>
    </row>
    <row r="62" spans="1:26" x14ac:dyDescent="0.35">
      <c r="G62" s="19"/>
      <c r="H62" s="19"/>
      <c r="J62" s="20"/>
      <c r="K62" s="20"/>
      <c r="L62" s="20"/>
      <c r="M62" s="20"/>
      <c r="N62" s="20"/>
      <c r="Q62" s="20"/>
      <c r="R62" s="20"/>
      <c r="S62" s="20"/>
      <c r="T62" s="20"/>
      <c r="U62" s="20"/>
      <c r="V62" s="20"/>
      <c r="W62" s="20"/>
      <c r="X62" s="20"/>
      <c r="Y62" s="20"/>
      <c r="Z62" s="20"/>
    </row>
    <row r="63" spans="1:26" x14ac:dyDescent="0.35">
      <c r="G63" s="19"/>
      <c r="H63" s="19"/>
      <c r="J63" s="20"/>
      <c r="K63" s="20"/>
      <c r="L63" s="20"/>
      <c r="M63" s="20"/>
      <c r="N63" s="20"/>
      <c r="Q63" s="20"/>
      <c r="R63" s="20"/>
      <c r="S63" s="20"/>
      <c r="T63" s="20"/>
      <c r="U63" s="20"/>
      <c r="V63" s="20"/>
      <c r="W63" s="20"/>
      <c r="X63" s="20"/>
      <c r="Y63" s="20"/>
      <c r="Z63" s="20"/>
    </row>
    <row r="64" spans="1:26" ht="62.5" x14ac:dyDescent="0.35">
      <c r="A64" s="42" t="s">
        <v>301</v>
      </c>
      <c r="G64" s="19"/>
      <c r="H64" s="19"/>
      <c r="J64" s="20"/>
      <c r="K64" s="20"/>
      <c r="L64" s="20"/>
      <c r="M64" s="20"/>
      <c r="N64" s="20"/>
      <c r="Q64" s="20"/>
      <c r="R64" s="20"/>
      <c r="S64" s="20"/>
      <c r="T64" s="20"/>
      <c r="U64" s="20"/>
      <c r="V64" s="20"/>
      <c r="W64" s="20"/>
      <c r="X64" s="20"/>
      <c r="Y64" s="20"/>
      <c r="Z64" s="20"/>
    </row>
    <row r="65" spans="7:26" x14ac:dyDescent="0.35">
      <c r="G65" s="19"/>
      <c r="H65" s="19"/>
      <c r="J65" s="20"/>
      <c r="K65" s="20"/>
      <c r="L65" s="20"/>
      <c r="M65" s="20"/>
      <c r="N65" s="20"/>
      <c r="Q65" s="20"/>
      <c r="R65" s="20"/>
      <c r="S65" s="20"/>
      <c r="T65" s="20"/>
      <c r="U65" s="20"/>
      <c r="V65" s="20"/>
      <c r="W65" s="20"/>
      <c r="X65" s="20"/>
      <c r="Y65" s="20"/>
      <c r="Z65" s="20"/>
    </row>
    <row r="66" spans="7:26" x14ac:dyDescent="0.35">
      <c r="G66" s="19"/>
      <c r="H66" s="19"/>
      <c r="J66" s="20"/>
      <c r="K66" s="20"/>
      <c r="L66" s="20"/>
      <c r="M66" s="20"/>
      <c r="N66" s="20"/>
      <c r="Q66" s="20"/>
      <c r="R66" s="20"/>
      <c r="S66" s="20"/>
      <c r="T66" s="20"/>
      <c r="U66" s="20"/>
      <c r="V66" s="20"/>
      <c r="W66" s="20"/>
      <c r="X66" s="20"/>
      <c r="Y66" s="20"/>
      <c r="Z66" s="20"/>
    </row>
    <row r="67" spans="7:26" x14ac:dyDescent="0.35">
      <c r="G67" s="19"/>
      <c r="H67" s="19"/>
      <c r="J67" s="20"/>
      <c r="K67" s="20"/>
      <c r="L67" s="20"/>
      <c r="M67" s="20"/>
      <c r="N67" s="20"/>
      <c r="Q67" s="20"/>
      <c r="R67" s="20"/>
      <c r="S67" s="20"/>
      <c r="T67" s="20"/>
      <c r="U67" s="20"/>
      <c r="V67" s="20"/>
      <c r="W67" s="20"/>
      <c r="X67" s="20"/>
      <c r="Y67" s="20"/>
      <c r="Z67" s="20"/>
    </row>
    <row r="68" spans="7:26" x14ac:dyDescent="0.35">
      <c r="G68" s="19"/>
      <c r="H68" s="1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zoomScale="85" zoomScaleNormal="85" workbookViewId="0">
      <pane xSplit="1" ySplit="4" topLeftCell="B5" activePane="bottomRight" state="frozen"/>
      <selection pane="topRight" activeCell="B1" sqref="B1"/>
      <selection pane="bottomLeft" activeCell="A5" sqref="A5"/>
      <selection pane="bottomRight" activeCell="B5" sqref="B5"/>
    </sheetView>
  </sheetViews>
  <sheetFormatPr defaultColWidth="9.453125" defaultRowHeight="13.5" customHeight="1" x14ac:dyDescent="0.35"/>
  <cols>
    <col min="1" max="1" width="50.54296875" style="3" customWidth="1"/>
    <col min="2" max="2" width="5.1796875" style="3" customWidth="1"/>
    <col min="3" max="4" width="12.7265625" style="65" customWidth="1"/>
    <col min="5" max="8" width="12.7265625" style="66" customWidth="1"/>
    <col min="9" max="10" width="9.453125" style="5"/>
    <col min="11" max="16" width="12.7265625" style="66" customWidth="1"/>
    <col min="17" max="18" width="9.453125" style="5"/>
    <col min="19" max="32" width="12.7265625" style="66" customWidth="1"/>
    <col min="33" max="16384" width="9.453125" style="5"/>
  </cols>
  <sheetData>
    <row r="1" spans="1:32" ht="13.5" customHeight="1" x14ac:dyDescent="0.35">
      <c r="A1" s="2" t="s">
        <v>48</v>
      </c>
    </row>
    <row r="2" spans="1:32" ht="13.5" customHeight="1" x14ac:dyDescent="0.35">
      <c r="A2" s="6" t="s">
        <v>296</v>
      </c>
      <c r="M2" s="53"/>
      <c r="R2" s="53"/>
    </row>
    <row r="3" spans="1:32" ht="13.5" customHeight="1" x14ac:dyDescent="0.35">
      <c r="A3" s="8"/>
      <c r="C3" s="67"/>
      <c r="D3" s="67"/>
      <c r="H3" s="11" t="s">
        <v>295</v>
      </c>
      <c r="O3" s="11" t="s">
        <v>295</v>
      </c>
      <c r="P3" s="11"/>
      <c r="V3" s="184"/>
      <c r="X3" s="11" t="s">
        <v>295</v>
      </c>
      <c r="Z3" s="11" t="s">
        <v>295</v>
      </c>
      <c r="AB3" s="11" t="s">
        <v>295</v>
      </c>
    </row>
    <row r="4" spans="1:32" s="14" customFormat="1" ht="13.5" customHeight="1" x14ac:dyDescent="0.35">
      <c r="A4" s="12"/>
      <c r="B4" s="12"/>
      <c r="C4" s="12">
        <v>2018</v>
      </c>
      <c r="D4" s="12">
        <v>2019</v>
      </c>
      <c r="E4" s="12">
        <v>2020</v>
      </c>
      <c r="F4" s="12">
        <v>2021</v>
      </c>
      <c r="G4" s="12">
        <v>2022</v>
      </c>
      <c r="H4" s="12">
        <v>2022</v>
      </c>
      <c r="K4" s="12" t="s">
        <v>227</v>
      </c>
      <c r="L4" s="12" t="s">
        <v>225</v>
      </c>
      <c r="M4" s="12" t="s">
        <v>226</v>
      </c>
      <c r="N4" s="12" t="s">
        <v>299</v>
      </c>
      <c r="O4" s="12" t="s">
        <v>299</v>
      </c>
      <c r="P4" s="12" t="s">
        <v>325</v>
      </c>
      <c r="S4" s="12" t="s">
        <v>294</v>
      </c>
      <c r="T4" s="12" t="s">
        <v>285</v>
      </c>
      <c r="U4" s="12" t="s">
        <v>284</v>
      </c>
      <c r="V4" s="12" t="s">
        <v>286</v>
      </c>
      <c r="W4" s="12" t="s">
        <v>287</v>
      </c>
      <c r="X4" s="12" t="s">
        <v>287</v>
      </c>
      <c r="Y4" s="12" t="s">
        <v>292</v>
      </c>
      <c r="Z4" s="12" t="s">
        <v>292</v>
      </c>
      <c r="AA4" s="12" t="s">
        <v>302</v>
      </c>
      <c r="AB4" s="12" t="s">
        <v>302</v>
      </c>
      <c r="AC4" s="12" t="s">
        <v>311</v>
      </c>
      <c r="AD4" s="12" t="s">
        <v>320</v>
      </c>
      <c r="AE4" s="12" t="s">
        <v>324</v>
      </c>
      <c r="AF4" s="12" t="s">
        <v>333</v>
      </c>
    </row>
    <row r="5" spans="1:32" ht="13.5" customHeight="1" x14ac:dyDescent="0.35">
      <c r="A5" s="68" t="s">
        <v>0</v>
      </c>
      <c r="B5" s="16"/>
      <c r="C5" s="69"/>
      <c r="D5" s="69"/>
      <c r="E5" s="70"/>
      <c r="F5" s="70"/>
      <c r="G5" s="70"/>
      <c r="H5" s="70"/>
      <c r="K5" s="70"/>
      <c r="L5" s="70"/>
      <c r="M5" s="70"/>
      <c r="N5" s="70"/>
      <c r="O5" s="70"/>
      <c r="P5" s="70"/>
      <c r="S5" s="70"/>
      <c r="T5" s="70"/>
      <c r="U5" s="70"/>
      <c r="V5" s="70"/>
      <c r="W5" s="70"/>
      <c r="X5" s="70"/>
      <c r="Y5" s="70"/>
      <c r="Z5" s="70"/>
      <c r="AA5" s="70"/>
      <c r="AB5" s="70"/>
      <c r="AC5" s="70"/>
      <c r="AD5" s="70"/>
      <c r="AE5" s="70"/>
      <c r="AF5" s="70"/>
    </row>
    <row r="6" spans="1:32" ht="13.5" customHeight="1" x14ac:dyDescent="0.35">
      <c r="A6" s="1" t="s">
        <v>49</v>
      </c>
      <c r="B6" s="71"/>
      <c r="C6" s="53">
        <v>57890.264000000003</v>
      </c>
      <c r="D6" s="53">
        <v>58494.635000000002</v>
      </c>
      <c r="E6" s="53">
        <v>68986.649000000005</v>
      </c>
      <c r="F6" s="53">
        <v>92442.267000000007</v>
      </c>
      <c r="G6" s="53">
        <v>106766</v>
      </c>
      <c r="H6" s="53">
        <v>96875</v>
      </c>
      <c r="K6" s="53">
        <v>29992.484</v>
      </c>
      <c r="L6" s="53">
        <v>31210.882000000001</v>
      </c>
      <c r="M6" s="53">
        <v>42671.087</v>
      </c>
      <c r="N6" s="53">
        <v>63327</v>
      </c>
      <c r="O6" s="53">
        <v>57856</v>
      </c>
      <c r="P6" s="53">
        <v>39787</v>
      </c>
      <c r="Q6" s="60"/>
      <c r="R6" s="216"/>
      <c r="S6" s="53">
        <v>18217.238000000001</v>
      </c>
      <c r="T6" s="53">
        <f>M6-S6</f>
        <v>24453.848999999998</v>
      </c>
      <c r="U6" s="53">
        <v>25608.938999999998</v>
      </c>
      <c r="V6" s="53">
        <v>24162.241000000002</v>
      </c>
      <c r="W6" s="53">
        <v>35639.508000000002</v>
      </c>
      <c r="X6" s="53">
        <v>32083</v>
      </c>
      <c r="Y6" s="53">
        <f>N6-W6</f>
        <v>27687.491999999998</v>
      </c>
      <c r="Z6" s="53">
        <f>O6-X6</f>
        <v>25773</v>
      </c>
      <c r="AA6" s="53">
        <v>24052</v>
      </c>
      <c r="AB6" s="53">
        <v>21951</v>
      </c>
      <c r="AC6" s="53">
        <v>19388</v>
      </c>
      <c r="AD6" s="53">
        <v>18698</v>
      </c>
      <c r="AE6" s="53">
        <v>21089</v>
      </c>
      <c r="AF6" s="53">
        <v>23923</v>
      </c>
    </row>
    <row r="7" spans="1:32" ht="13.5" customHeight="1" x14ac:dyDescent="0.35">
      <c r="A7" s="1" t="s">
        <v>50</v>
      </c>
      <c r="B7" s="21"/>
      <c r="C7" s="53">
        <v>-37724.35</v>
      </c>
      <c r="D7" s="53">
        <v>-39423.999000000003</v>
      </c>
      <c r="E7" s="53">
        <v>-45477.188999999998</v>
      </c>
      <c r="F7" s="53">
        <v>-53016.391000000003</v>
      </c>
      <c r="G7" s="53">
        <v>-74062</v>
      </c>
      <c r="H7" s="53">
        <v>-66987</v>
      </c>
      <c r="K7" s="53">
        <v>-18528.161</v>
      </c>
      <c r="L7" s="53">
        <v>-21409.143</v>
      </c>
      <c r="M7" s="53">
        <v>-25393.896000000001</v>
      </c>
      <c r="N7" s="53">
        <v>-37752</v>
      </c>
      <c r="O7" s="53">
        <v>-34099</v>
      </c>
      <c r="P7" s="53">
        <v>-30687</v>
      </c>
      <c r="S7" s="53">
        <v>-11594.224</v>
      </c>
      <c r="T7" s="53">
        <f t="shared" ref="T7:T19" si="0">M7-S7</f>
        <v>-13799.672</v>
      </c>
      <c r="U7" s="53">
        <v>-11902.388000000001</v>
      </c>
      <c r="V7" s="53">
        <v>-15720.107</v>
      </c>
      <c r="W7" s="53">
        <v>-20293.651000000002</v>
      </c>
      <c r="X7" s="53">
        <v>-17650</v>
      </c>
      <c r="Y7" s="53">
        <f>N7-W7</f>
        <v>-17458.348999999998</v>
      </c>
      <c r="Z7" s="53">
        <f t="shared" ref="Z7:Z39" si="1">O7-X7</f>
        <v>-16449</v>
      </c>
      <c r="AA7" s="53">
        <v>-18797</v>
      </c>
      <c r="AB7" s="53">
        <v>-17424</v>
      </c>
      <c r="AC7" s="53">
        <v>-17513</v>
      </c>
      <c r="AD7" s="53">
        <v>-14592</v>
      </c>
      <c r="AE7" s="53">
        <v>-16095</v>
      </c>
      <c r="AF7" s="53">
        <v>-17422</v>
      </c>
    </row>
    <row r="8" spans="1:32" ht="13.5" customHeight="1" x14ac:dyDescent="0.35">
      <c r="A8" s="41" t="s">
        <v>51</v>
      </c>
      <c r="B8" s="27"/>
      <c r="C8" s="72">
        <f t="shared" ref="C8:H8" si="2">SUM(C6:C7)</f>
        <v>20165.914000000004</v>
      </c>
      <c r="D8" s="72">
        <f t="shared" si="2"/>
        <v>19070.635999999999</v>
      </c>
      <c r="E8" s="72">
        <f t="shared" si="2"/>
        <v>23509.460000000006</v>
      </c>
      <c r="F8" s="72">
        <f t="shared" si="2"/>
        <v>39425.876000000004</v>
      </c>
      <c r="G8" s="72">
        <f t="shared" si="2"/>
        <v>32704</v>
      </c>
      <c r="H8" s="72">
        <f t="shared" si="2"/>
        <v>29888</v>
      </c>
      <c r="K8" s="72">
        <f>SUM(K6:K7)</f>
        <v>11464.323</v>
      </c>
      <c r="L8" s="72">
        <f>SUM(L6:L7)</f>
        <v>9801.7390000000014</v>
      </c>
      <c r="M8" s="72">
        <f>SUM(M6:M7)</f>
        <v>17277.190999999999</v>
      </c>
      <c r="N8" s="72">
        <f>SUM(N6:N7)</f>
        <v>25575</v>
      </c>
      <c r="O8" s="72">
        <f t="shared" ref="O8:P8" si="3">SUM(O6:O7)</f>
        <v>23757</v>
      </c>
      <c r="P8" s="72">
        <f t="shared" si="3"/>
        <v>9100</v>
      </c>
      <c r="S8" s="72">
        <f>SUM(S6:S7)</f>
        <v>6623.014000000001</v>
      </c>
      <c r="T8" s="72">
        <f t="shared" si="0"/>
        <v>10654.176999999998</v>
      </c>
      <c r="U8" s="72">
        <f>SUM(U6:U7)</f>
        <v>13706.550999999998</v>
      </c>
      <c r="V8" s="72">
        <f>SUM(V6:V7)</f>
        <v>8442.1340000000018</v>
      </c>
      <c r="W8" s="72">
        <f>SUM(W6:W7)</f>
        <v>15345.857</v>
      </c>
      <c r="X8" s="72">
        <f>SUM(X6:X7)</f>
        <v>14433</v>
      </c>
      <c r="Y8" s="72">
        <f>SUM(Y6:Y7)</f>
        <v>10229.143</v>
      </c>
      <c r="Z8" s="72">
        <f t="shared" si="1"/>
        <v>9324</v>
      </c>
      <c r="AA8" s="72">
        <v>5255</v>
      </c>
      <c r="AB8" s="72">
        <f t="shared" ref="AB8:AC8" si="4">SUM(AB6:AB7)</f>
        <v>4527</v>
      </c>
      <c r="AC8" s="72">
        <f>SUM(AC6:AC7)</f>
        <v>1875</v>
      </c>
      <c r="AD8" s="72">
        <f>SUM(AD6:AD7)</f>
        <v>4106</v>
      </c>
      <c r="AE8" s="72">
        <f>SUM(AE6:AE7)</f>
        <v>4994</v>
      </c>
      <c r="AF8" s="72">
        <f>SUM(AF6:AF7)</f>
        <v>6501</v>
      </c>
    </row>
    <row r="9" spans="1:32" ht="13.5" customHeight="1" x14ac:dyDescent="0.35">
      <c r="A9" s="1" t="s">
        <v>52</v>
      </c>
      <c r="B9" s="21"/>
      <c r="C9" s="53">
        <v>-12353.411</v>
      </c>
      <c r="D9" s="53">
        <v>-12548.477000000001</v>
      </c>
      <c r="E9" s="53">
        <v>-14545.143</v>
      </c>
      <c r="F9" s="53">
        <v>-19999.990000000002</v>
      </c>
      <c r="G9" s="53">
        <v>-28216</v>
      </c>
      <c r="H9" s="53">
        <v>-26569</v>
      </c>
      <c r="K9" s="53">
        <v>-6594.82</v>
      </c>
      <c r="L9" s="53">
        <v>-6992.5559999999996</v>
      </c>
      <c r="M9" s="53">
        <v>-8036.07</v>
      </c>
      <c r="N9" s="53">
        <v>-14627</v>
      </c>
      <c r="O9" s="53">
        <v>-13587</v>
      </c>
      <c r="P9" s="53">
        <v>-12608</v>
      </c>
      <c r="S9" s="53">
        <v>-3516.7559999999999</v>
      </c>
      <c r="T9" s="53">
        <f t="shared" si="0"/>
        <v>-4519.3140000000003</v>
      </c>
      <c r="U9" s="53">
        <v>-6700.67</v>
      </c>
      <c r="V9" s="53">
        <v>-5263.25</v>
      </c>
      <c r="W9" s="53">
        <v>-6706.3149999999996</v>
      </c>
      <c r="X9" s="53">
        <v>-6604</v>
      </c>
      <c r="Y9" s="53">
        <f>N9-W9</f>
        <v>-7920.6850000000004</v>
      </c>
      <c r="Z9" s="53">
        <f t="shared" si="1"/>
        <v>-6983</v>
      </c>
      <c r="AA9" s="53">
        <v>-7453</v>
      </c>
      <c r="AB9" s="53">
        <v>-7154</v>
      </c>
      <c r="AC9" s="53">
        <v>-6136</v>
      </c>
      <c r="AD9" s="53">
        <v>-6716</v>
      </c>
      <c r="AE9" s="53">
        <v>-5892</v>
      </c>
      <c r="AF9" s="53">
        <v>-6946</v>
      </c>
    </row>
    <row r="10" spans="1:32" ht="13.5" customHeight="1" x14ac:dyDescent="0.35">
      <c r="A10" s="1" t="s">
        <v>53</v>
      </c>
      <c r="B10" s="21"/>
      <c r="C10" s="53">
        <v>751.04399999999998</v>
      </c>
      <c r="D10" s="53">
        <v>1470.133</v>
      </c>
      <c r="E10" s="53">
        <v>2202.11</v>
      </c>
      <c r="F10" s="53">
        <v>2924.0360000000001</v>
      </c>
      <c r="G10" s="53">
        <v>5623</v>
      </c>
      <c r="H10" s="53">
        <v>5648</v>
      </c>
      <c r="K10" s="53">
        <v>258.53899999999999</v>
      </c>
      <c r="L10" s="53">
        <v>284.33600000000001</v>
      </c>
      <c r="M10" s="53">
        <v>545.02200000000005</v>
      </c>
      <c r="N10" s="53">
        <v>-308</v>
      </c>
      <c r="O10" s="53">
        <v>-287</v>
      </c>
      <c r="P10" s="53">
        <v>1103</v>
      </c>
      <c r="S10" s="53">
        <v>281.65800000000002</v>
      </c>
      <c r="T10" s="53">
        <f t="shared" si="0"/>
        <v>263.36400000000003</v>
      </c>
      <c r="U10" s="53">
        <v>-91.352000000000004</v>
      </c>
      <c r="V10" s="53">
        <v>2470.366</v>
      </c>
      <c r="W10" s="53">
        <v>-228.87100000000001</v>
      </c>
      <c r="X10" s="53">
        <v>-143</v>
      </c>
      <c r="Y10" s="53">
        <f>N10-W10</f>
        <v>-79.128999999999991</v>
      </c>
      <c r="Z10" s="53">
        <f t="shared" si="1"/>
        <v>-144</v>
      </c>
      <c r="AA10" s="53">
        <v>1189</v>
      </c>
      <c r="AB10" s="53">
        <v>1191</v>
      </c>
      <c r="AC10" s="53">
        <v>4738</v>
      </c>
      <c r="AD10" s="53">
        <v>366</v>
      </c>
      <c r="AE10" s="53">
        <v>737</v>
      </c>
      <c r="AF10" s="53">
        <v>-5</v>
      </c>
    </row>
    <row r="11" spans="1:32" ht="13.5" customHeight="1" x14ac:dyDescent="0.35">
      <c r="A11" s="41" t="s">
        <v>54</v>
      </c>
      <c r="B11" s="27"/>
      <c r="C11" s="72">
        <f t="shared" ref="C11:P11" si="5">SUM(C8:C10)</f>
        <v>8563.5470000000041</v>
      </c>
      <c r="D11" s="72">
        <f t="shared" si="5"/>
        <v>7992.2919999999976</v>
      </c>
      <c r="E11" s="72">
        <f t="shared" si="5"/>
        <v>11166.427000000007</v>
      </c>
      <c r="F11" s="72">
        <f t="shared" si="5"/>
        <v>22349.922000000002</v>
      </c>
      <c r="G11" s="72">
        <f t="shared" si="5"/>
        <v>10111</v>
      </c>
      <c r="H11" s="72">
        <f>SUM(H8:H10)</f>
        <v>8967</v>
      </c>
      <c r="K11" s="72">
        <f t="shared" si="5"/>
        <v>5128.0420000000004</v>
      </c>
      <c r="L11" s="72">
        <f t="shared" si="5"/>
        <v>3093.5190000000021</v>
      </c>
      <c r="M11" s="72">
        <f t="shared" si="5"/>
        <v>9786.143</v>
      </c>
      <c r="N11" s="72">
        <f t="shared" si="5"/>
        <v>10640</v>
      </c>
      <c r="O11" s="72">
        <f t="shared" si="5"/>
        <v>9883</v>
      </c>
      <c r="P11" s="72">
        <f t="shared" si="5"/>
        <v>-2405</v>
      </c>
      <c r="S11" s="72">
        <f>SUM(S8:S10)</f>
        <v>3387.9160000000011</v>
      </c>
      <c r="T11" s="72">
        <f t="shared" si="0"/>
        <v>6398.226999999999</v>
      </c>
      <c r="U11" s="72">
        <f>SUM(U8:U10)</f>
        <v>6914.5289999999977</v>
      </c>
      <c r="V11" s="72">
        <f>SUM(V8:V10)</f>
        <v>5649.2500000000018</v>
      </c>
      <c r="W11" s="72">
        <f>SUM(W8:W10)</f>
        <v>8410.6710000000021</v>
      </c>
      <c r="X11" s="72">
        <f>SUM(X8:X10)</f>
        <v>7686</v>
      </c>
      <c r="Y11" s="72">
        <f>SUM(Y8:Y10)</f>
        <v>2229.3289999999997</v>
      </c>
      <c r="Z11" s="72">
        <f t="shared" si="1"/>
        <v>2197</v>
      </c>
      <c r="AA11" s="72">
        <v>-1009</v>
      </c>
      <c r="AB11" s="72">
        <v>-1009</v>
      </c>
      <c r="AC11" s="72">
        <v>477</v>
      </c>
      <c r="AD11" s="72">
        <f>SUM(AD8:AD10)</f>
        <v>-2244</v>
      </c>
      <c r="AE11" s="72">
        <f>SUM(AE8:AE10)</f>
        <v>-161</v>
      </c>
      <c r="AF11" s="72">
        <f>SUM(AF8:AF10)</f>
        <v>-450</v>
      </c>
    </row>
    <row r="12" spans="1:32" ht="13.5" customHeight="1" x14ac:dyDescent="0.35">
      <c r="A12" s="1" t="s">
        <v>55</v>
      </c>
      <c r="B12" s="16"/>
      <c r="C12" s="53">
        <v>70.995999999999995</v>
      </c>
      <c r="D12" s="53">
        <v>73.991</v>
      </c>
      <c r="E12" s="53">
        <v>176.41499999999999</v>
      </c>
      <c r="F12" s="53">
        <v>772</v>
      </c>
      <c r="G12" s="53">
        <v>1627</v>
      </c>
      <c r="H12" s="53">
        <v>1829</v>
      </c>
      <c r="K12" s="53">
        <v>34.078000000000003</v>
      </c>
      <c r="L12" s="53">
        <v>78.593999999999994</v>
      </c>
      <c r="M12" s="53">
        <v>254.685</v>
      </c>
      <c r="N12" s="53">
        <v>720</v>
      </c>
      <c r="O12" s="53">
        <v>841</v>
      </c>
      <c r="P12" s="53">
        <v>933</v>
      </c>
      <c r="S12" s="53">
        <v>49.442999999999998</v>
      </c>
      <c r="T12" s="53">
        <f t="shared" si="0"/>
        <v>205.24200000000002</v>
      </c>
      <c r="U12" s="53">
        <v>197.875</v>
      </c>
      <c r="V12" s="53">
        <v>319.79300000000001</v>
      </c>
      <c r="W12" s="53">
        <v>359.16399999999999</v>
      </c>
      <c r="X12" s="53">
        <v>454</v>
      </c>
      <c r="Y12" s="53">
        <f>N12-W12</f>
        <v>360.83600000000001</v>
      </c>
      <c r="Z12" s="53">
        <f t="shared" si="1"/>
        <v>387</v>
      </c>
      <c r="AA12" s="53">
        <v>325</v>
      </c>
      <c r="AB12" s="53">
        <v>325</v>
      </c>
      <c r="AC12" s="53">
        <v>582</v>
      </c>
      <c r="AD12" s="53">
        <v>510</v>
      </c>
      <c r="AE12" s="53">
        <v>423</v>
      </c>
      <c r="AF12" s="53">
        <v>364</v>
      </c>
    </row>
    <row r="13" spans="1:32" ht="13.5" customHeight="1" x14ac:dyDescent="0.35">
      <c r="A13" s="1" t="s">
        <v>56</v>
      </c>
      <c r="B13" s="16"/>
      <c r="C13" s="53">
        <v>-3627.0520000000001</v>
      </c>
      <c r="D13" s="53">
        <v>-3626.9609999999998</v>
      </c>
      <c r="E13" s="53">
        <v>-3402.6619999999998</v>
      </c>
      <c r="F13" s="53">
        <v>-3911</v>
      </c>
      <c r="G13" s="53">
        <v>-11626</v>
      </c>
      <c r="H13" s="53">
        <v>-11570</v>
      </c>
      <c r="K13" s="53">
        <v>-1749.787</v>
      </c>
      <c r="L13" s="53">
        <v>-1750.5360000000001</v>
      </c>
      <c r="M13" s="53">
        <v>-1814.354</v>
      </c>
      <c r="N13" s="53">
        <v>-4749</v>
      </c>
      <c r="O13" s="53">
        <v>-4721</v>
      </c>
      <c r="P13" s="53">
        <v>-7558</v>
      </c>
      <c r="S13" s="53">
        <v>-858.94200000000001</v>
      </c>
      <c r="T13" s="53">
        <f>M13-S13</f>
        <v>-955.41200000000003</v>
      </c>
      <c r="U13" s="53">
        <v>-945.97500000000002</v>
      </c>
      <c r="V13" s="53">
        <v>-1149.7819999999999</v>
      </c>
      <c r="W13" s="53">
        <v>-2079.4929999999999</v>
      </c>
      <c r="X13" s="53">
        <v>-2182</v>
      </c>
      <c r="Y13" s="53">
        <f>N13-W13</f>
        <v>-2669.5070000000001</v>
      </c>
      <c r="Z13" s="53">
        <f t="shared" si="1"/>
        <v>-2539</v>
      </c>
      <c r="AA13" s="53">
        <v>-3088</v>
      </c>
      <c r="AB13" s="53">
        <v>-3088</v>
      </c>
      <c r="AC13" s="53">
        <v>-3790</v>
      </c>
      <c r="AD13" s="53">
        <v>-3749</v>
      </c>
      <c r="AE13" s="53">
        <v>-3809</v>
      </c>
      <c r="AF13" s="53">
        <v>-4170</v>
      </c>
    </row>
    <row r="14" spans="1:32" ht="13.5" customHeight="1" x14ac:dyDescent="0.35">
      <c r="A14" s="1" t="s">
        <v>228</v>
      </c>
      <c r="B14" s="16"/>
      <c r="C14" s="53">
        <v>0</v>
      </c>
      <c r="D14" s="53">
        <v>0</v>
      </c>
      <c r="E14" s="53">
        <v>-782.63900000000001</v>
      </c>
      <c r="F14" s="53">
        <v>380</v>
      </c>
      <c r="G14" s="53">
        <v>2892</v>
      </c>
      <c r="H14" s="53">
        <v>2892</v>
      </c>
      <c r="K14" s="53">
        <v>0</v>
      </c>
      <c r="L14" s="53">
        <v>143.255</v>
      </c>
      <c r="M14" s="53">
        <v>344.036</v>
      </c>
      <c r="N14" s="53">
        <v>2146</v>
      </c>
      <c r="O14" s="53">
        <v>2145</v>
      </c>
      <c r="P14" s="53">
        <v>0</v>
      </c>
      <c r="S14" s="53">
        <v>150.691</v>
      </c>
      <c r="T14" s="53">
        <f t="shared" si="0"/>
        <v>193.345</v>
      </c>
      <c r="U14" s="53">
        <v>343.53</v>
      </c>
      <c r="V14" s="53">
        <v>-308.02600000000001</v>
      </c>
      <c r="W14" s="53">
        <v>-11591.474</v>
      </c>
      <c r="X14" s="53">
        <v>-11591</v>
      </c>
      <c r="Y14" s="53">
        <f>N14-W14</f>
        <v>13737.474</v>
      </c>
      <c r="Z14" s="53">
        <f t="shared" si="1"/>
        <v>13736</v>
      </c>
      <c r="AA14" s="53">
        <v>409</v>
      </c>
      <c r="AB14" s="53">
        <v>409</v>
      </c>
      <c r="AC14" s="53">
        <v>338</v>
      </c>
      <c r="AD14" s="53">
        <v>0</v>
      </c>
      <c r="AE14" s="53">
        <v>0</v>
      </c>
      <c r="AF14" s="53">
        <v>0</v>
      </c>
    </row>
    <row r="15" spans="1:32" ht="13.5" customHeight="1" x14ac:dyDescent="0.35">
      <c r="A15" s="1" t="s">
        <v>57</v>
      </c>
      <c r="B15" s="16"/>
      <c r="C15" s="53">
        <v>-4337.2060000000001</v>
      </c>
      <c r="D15" s="53">
        <v>2404.415</v>
      </c>
      <c r="E15" s="53">
        <v>-7674.875</v>
      </c>
      <c r="F15" s="53">
        <v>760</v>
      </c>
      <c r="G15" s="53">
        <v>4467</v>
      </c>
      <c r="H15" s="53">
        <v>4841</v>
      </c>
      <c r="K15" s="53">
        <v>1883.7159999999999</v>
      </c>
      <c r="L15" s="53">
        <v>-3200.9520000000002</v>
      </c>
      <c r="M15" s="53">
        <v>1175.2840000000001</v>
      </c>
      <c r="N15" s="53">
        <v>5966</v>
      </c>
      <c r="O15" s="53">
        <v>6207</v>
      </c>
      <c r="P15" s="53">
        <v>612</v>
      </c>
      <c r="S15" s="53">
        <v>561.23</v>
      </c>
      <c r="T15" s="53">
        <f t="shared" si="0"/>
        <v>614.05400000000009</v>
      </c>
      <c r="U15" s="53">
        <v>78.542000000000002</v>
      </c>
      <c r="V15" s="53">
        <v>-494.86500000000001</v>
      </c>
      <c r="W15" s="53">
        <v>-5025.1319999999996</v>
      </c>
      <c r="X15" s="53">
        <v>-4353</v>
      </c>
      <c r="Y15" s="53">
        <f>N15-W15</f>
        <v>10991.132</v>
      </c>
      <c r="Z15" s="53">
        <f t="shared" si="1"/>
        <v>10560</v>
      </c>
      <c r="AA15" s="53">
        <v>-1971</v>
      </c>
      <c r="AB15" s="53">
        <v>-1971</v>
      </c>
      <c r="AC15" s="53">
        <v>472</v>
      </c>
      <c r="AD15" s="53">
        <v>666</v>
      </c>
      <c r="AE15" s="53">
        <v>-54</v>
      </c>
      <c r="AF15" s="53">
        <v>954</v>
      </c>
    </row>
    <row r="16" spans="1:32" ht="13.5" customHeight="1" x14ac:dyDescent="0.35">
      <c r="A16" s="1" t="s">
        <v>58</v>
      </c>
      <c r="B16" s="21"/>
      <c r="C16" s="53">
        <v>-304.84699999999998</v>
      </c>
      <c r="D16" s="53">
        <v>-0.86299999999999999</v>
      </c>
      <c r="E16" s="53">
        <v>18.242999999999999</v>
      </c>
      <c r="F16" s="53">
        <v>1</v>
      </c>
      <c r="G16" s="53">
        <v>-14</v>
      </c>
      <c r="H16" s="53">
        <v>-14</v>
      </c>
      <c r="K16" s="53">
        <v>0</v>
      </c>
      <c r="L16" s="53">
        <v>9.8610000000000007</v>
      </c>
      <c r="M16" s="73">
        <v>0.27900000000000003</v>
      </c>
      <c r="N16" s="53">
        <v>0</v>
      </c>
      <c r="O16" s="53">
        <v>0</v>
      </c>
      <c r="P16" s="53">
        <v>0</v>
      </c>
      <c r="S16" s="53">
        <v>0</v>
      </c>
      <c r="T16" s="185">
        <f t="shared" si="0"/>
        <v>0.27900000000000003</v>
      </c>
      <c r="U16" s="73">
        <v>0.40600000000000003</v>
      </c>
      <c r="V16" s="73">
        <v>-1.7999999999999999E-2</v>
      </c>
      <c r="W16" s="53">
        <v>0</v>
      </c>
      <c r="X16" s="53">
        <v>0</v>
      </c>
      <c r="Y16" s="53">
        <f>N16-W16</f>
        <v>0</v>
      </c>
      <c r="Z16" s="53">
        <f t="shared" si="1"/>
        <v>0</v>
      </c>
      <c r="AA16" s="53">
        <v>0</v>
      </c>
      <c r="AB16" s="53">
        <v>0</v>
      </c>
      <c r="AC16" s="53">
        <v>-10</v>
      </c>
      <c r="AD16" s="53">
        <v>0</v>
      </c>
      <c r="AE16" s="53">
        <v>0</v>
      </c>
      <c r="AF16" s="53">
        <v>0</v>
      </c>
    </row>
    <row r="17" spans="1:32" ht="13.5" customHeight="1" x14ac:dyDescent="0.35">
      <c r="A17" s="41" t="s">
        <v>59</v>
      </c>
      <c r="B17" s="27"/>
      <c r="C17" s="72">
        <f>SUM(C11:C16)</f>
        <v>365.43800000000351</v>
      </c>
      <c r="D17" s="72">
        <f t="shared" ref="D17:W17" si="6">SUM(D11:D16)</f>
        <v>6842.873999999998</v>
      </c>
      <c r="E17" s="72">
        <f t="shared" si="6"/>
        <v>-499.09099999999256</v>
      </c>
      <c r="F17" s="72">
        <f t="shared" si="6"/>
        <v>20351.922000000002</v>
      </c>
      <c r="G17" s="72">
        <f t="shared" si="6"/>
        <v>7457</v>
      </c>
      <c r="H17" s="72">
        <f>SUM(H11:H16)</f>
        <v>6945</v>
      </c>
      <c r="K17" s="72">
        <f t="shared" si="6"/>
        <v>5296.0490000000009</v>
      </c>
      <c r="L17" s="72">
        <f t="shared" si="6"/>
        <v>-1626.258999999998</v>
      </c>
      <c r="M17" s="72">
        <f t="shared" si="6"/>
        <v>9746.0730000000003</v>
      </c>
      <c r="N17" s="72">
        <f t="shared" si="6"/>
        <v>14723</v>
      </c>
      <c r="O17" s="72">
        <f t="shared" si="6"/>
        <v>14355</v>
      </c>
      <c r="P17" s="72">
        <f t="shared" si="6"/>
        <v>-8418</v>
      </c>
      <c r="S17" s="72">
        <f t="shared" si="6"/>
        <v>3290.3380000000011</v>
      </c>
      <c r="T17" s="72">
        <f t="shared" si="0"/>
        <v>6455.7349999999988</v>
      </c>
      <c r="U17" s="72">
        <f t="shared" si="6"/>
        <v>6588.9069999999974</v>
      </c>
      <c r="V17" s="72">
        <f t="shared" si="6"/>
        <v>4016.3520000000017</v>
      </c>
      <c r="W17" s="72">
        <f t="shared" si="6"/>
        <v>-9926.2639999999974</v>
      </c>
      <c r="X17" s="72">
        <f>SUM(X11:X16)</f>
        <v>-9986</v>
      </c>
      <c r="Y17" s="72">
        <f>SUM(Y11:Y16)</f>
        <v>24649.263999999999</v>
      </c>
      <c r="Z17" s="72">
        <f t="shared" si="1"/>
        <v>24341</v>
      </c>
      <c r="AA17" s="72">
        <v>-5334</v>
      </c>
      <c r="AB17" s="72">
        <f>SUM(AB11:AB16)</f>
        <v>-5334</v>
      </c>
      <c r="AC17" s="72">
        <v>-1931</v>
      </c>
      <c r="AD17" s="72">
        <f>SUM(AD11:AD16)</f>
        <v>-4817</v>
      </c>
      <c r="AE17" s="72">
        <f>SUM(AE11:AE16)</f>
        <v>-3601</v>
      </c>
      <c r="AF17" s="72">
        <f>SUM(AF11:AF16)</f>
        <v>-3302</v>
      </c>
    </row>
    <row r="18" spans="1:32" ht="13.5" customHeight="1" thickBot="1" x14ac:dyDescent="0.4">
      <c r="A18" s="1" t="s">
        <v>60</v>
      </c>
      <c r="B18" s="21"/>
      <c r="C18" s="53">
        <v>-353.22899999999998</v>
      </c>
      <c r="D18" s="53">
        <v>-2091.9119999999998</v>
      </c>
      <c r="E18" s="53">
        <v>-848.79200000000003</v>
      </c>
      <c r="F18" s="53">
        <v>-5114.5169999999998</v>
      </c>
      <c r="G18" s="53">
        <v>-1405</v>
      </c>
      <c r="H18" s="53">
        <v>-1381</v>
      </c>
      <c r="K18" s="53">
        <v>-1314.6880000000001</v>
      </c>
      <c r="L18" s="53">
        <v>-485.17200000000003</v>
      </c>
      <c r="M18" s="53">
        <v>-2164.0709999999999</v>
      </c>
      <c r="N18" s="53">
        <v>-2722</v>
      </c>
      <c r="O18" s="53">
        <v>-2719</v>
      </c>
      <c r="P18" s="53">
        <v>1227</v>
      </c>
      <c r="S18" s="53">
        <v>-885.20299999999997</v>
      </c>
      <c r="T18" s="53">
        <f t="shared" si="0"/>
        <v>-1278.8679999999999</v>
      </c>
      <c r="U18" s="53">
        <v>-3041.3589999999999</v>
      </c>
      <c r="V18" s="53">
        <v>90.912999999999997</v>
      </c>
      <c r="W18" s="53">
        <v>2032</v>
      </c>
      <c r="X18" s="53">
        <v>2032</v>
      </c>
      <c r="Y18" s="53">
        <f>N18-W18</f>
        <v>-4754</v>
      </c>
      <c r="Z18" s="53">
        <f t="shared" si="1"/>
        <v>-4751</v>
      </c>
      <c r="AA18" s="53">
        <v>357</v>
      </c>
      <c r="AB18" s="53">
        <v>357</v>
      </c>
      <c r="AC18" s="53">
        <v>960</v>
      </c>
      <c r="AD18" s="53">
        <v>1056</v>
      </c>
      <c r="AE18" s="53">
        <v>171</v>
      </c>
      <c r="AF18" s="53">
        <v>62</v>
      </c>
    </row>
    <row r="19" spans="1:32" ht="25.5" thickBot="1" x14ac:dyDescent="0.4">
      <c r="A19" s="33" t="s">
        <v>327</v>
      </c>
      <c r="B19" s="34"/>
      <c r="C19" s="74">
        <f>SUM(C17:C18)</f>
        <v>12.209000000003527</v>
      </c>
      <c r="D19" s="74">
        <f>SUM(D17:D18)</f>
        <v>4750.9619999999977</v>
      </c>
      <c r="E19" s="74">
        <f>SUM(E17:E18)</f>
        <v>-1347.8829999999925</v>
      </c>
      <c r="F19" s="74">
        <f>SUM(F17:F18)</f>
        <v>15237.405000000002</v>
      </c>
      <c r="G19" s="74">
        <v>6052</v>
      </c>
      <c r="H19" s="74">
        <f>SUM(H17:H18)</f>
        <v>5564</v>
      </c>
      <c r="K19" s="74">
        <f>SUM(K17:K18)</f>
        <v>3981.3610000000008</v>
      </c>
      <c r="L19" s="74">
        <f>SUM(L17:L18)</f>
        <v>-2111.4309999999978</v>
      </c>
      <c r="M19" s="74">
        <f>SUM(M17:M18)</f>
        <v>7582.0020000000004</v>
      </c>
      <c r="N19" s="74">
        <f>SUM(N17:N18)</f>
        <v>12001</v>
      </c>
      <c r="O19" s="74">
        <f t="shared" ref="O19:P19" si="7">SUM(O17:O18)</f>
        <v>11636</v>
      </c>
      <c r="P19" s="74">
        <f t="shared" si="7"/>
        <v>-7191</v>
      </c>
      <c r="S19" s="74">
        <f>SUM(S17:S18)</f>
        <v>2405.1350000000011</v>
      </c>
      <c r="T19" s="74">
        <f t="shared" si="0"/>
        <v>5176.8669999999993</v>
      </c>
      <c r="U19" s="74">
        <f t="shared" ref="U19:AA19" si="8">SUM(U17:U18)</f>
        <v>3547.5479999999975</v>
      </c>
      <c r="V19" s="74">
        <f t="shared" si="8"/>
        <v>4107.2650000000012</v>
      </c>
      <c r="W19" s="74">
        <f t="shared" si="8"/>
        <v>-7894.2639999999974</v>
      </c>
      <c r="X19" s="74">
        <f t="shared" si="8"/>
        <v>-7954</v>
      </c>
      <c r="Y19" s="74">
        <f t="shared" si="8"/>
        <v>19895.263999999999</v>
      </c>
      <c r="Z19" s="74">
        <f t="shared" si="1"/>
        <v>19590</v>
      </c>
      <c r="AA19" s="74">
        <f t="shared" si="8"/>
        <v>-4977</v>
      </c>
      <c r="AB19" s="74">
        <f>SUM(AB17:AB18)</f>
        <v>-4977</v>
      </c>
      <c r="AC19" s="74">
        <v>-971</v>
      </c>
      <c r="AD19" s="74">
        <f>SUM(AD17:AD18)</f>
        <v>-3761</v>
      </c>
      <c r="AE19" s="74">
        <f>SUM(AE17:AE18)</f>
        <v>-3430</v>
      </c>
      <c r="AF19" s="74">
        <f>SUM(AF17:AF18)</f>
        <v>-3240</v>
      </c>
    </row>
    <row r="20" spans="1:32" ht="13.5" customHeight="1" x14ac:dyDescent="0.35">
      <c r="A20" s="1" t="s">
        <v>0</v>
      </c>
      <c r="B20" s="16"/>
      <c r="C20" s="69"/>
      <c r="D20" s="69"/>
      <c r="E20" s="70"/>
      <c r="F20" s="70"/>
      <c r="G20" s="70"/>
      <c r="H20" s="70"/>
      <c r="K20" s="70"/>
      <c r="L20" s="70"/>
      <c r="M20" s="70"/>
      <c r="N20" s="70"/>
      <c r="O20" s="70"/>
      <c r="P20" s="70"/>
      <c r="S20" s="70"/>
      <c r="T20" s="70"/>
      <c r="U20" s="70"/>
      <c r="V20" s="70"/>
      <c r="W20" s="70"/>
      <c r="X20" s="70"/>
      <c r="Y20" s="70"/>
      <c r="Z20" s="70"/>
      <c r="AA20" s="70"/>
      <c r="AB20" s="70"/>
      <c r="AC20" s="70"/>
      <c r="AD20" s="70"/>
      <c r="AE20" s="70"/>
      <c r="AF20" s="70"/>
    </row>
    <row r="21" spans="1:32" ht="13" thickBot="1" x14ac:dyDescent="0.4">
      <c r="A21" s="1" t="s">
        <v>321</v>
      </c>
      <c r="B21" s="16"/>
      <c r="C21" s="218">
        <v>0</v>
      </c>
      <c r="D21" s="218">
        <v>0</v>
      </c>
      <c r="E21" s="218">
        <v>0</v>
      </c>
      <c r="F21" s="218">
        <v>0</v>
      </c>
      <c r="G21" s="218">
        <v>0</v>
      </c>
      <c r="H21" s="70">
        <v>488</v>
      </c>
      <c r="K21" s="218">
        <v>0</v>
      </c>
      <c r="L21" s="218">
        <v>0</v>
      </c>
      <c r="M21" s="218">
        <v>0</v>
      </c>
      <c r="N21" s="218">
        <v>0</v>
      </c>
      <c r="O21" s="70">
        <v>365</v>
      </c>
      <c r="P21" s="70">
        <v>-466</v>
      </c>
      <c r="S21" s="78">
        <v>0</v>
      </c>
      <c r="T21" s="78">
        <v>0</v>
      </c>
      <c r="U21" s="78">
        <v>0</v>
      </c>
      <c r="V21" s="78">
        <v>0</v>
      </c>
      <c r="W21" s="78">
        <v>0</v>
      </c>
      <c r="X21" s="53">
        <v>188</v>
      </c>
      <c r="Y21" s="78">
        <v>0</v>
      </c>
      <c r="Z21" s="78">
        <f t="shared" si="1"/>
        <v>177</v>
      </c>
      <c r="AA21" s="78">
        <v>0</v>
      </c>
      <c r="AB21" s="78">
        <v>0</v>
      </c>
      <c r="AC21" s="78">
        <v>0</v>
      </c>
      <c r="AD21" s="53">
        <v>-2</v>
      </c>
      <c r="AE21" s="53">
        <v>-464</v>
      </c>
      <c r="AF21" s="53">
        <v>0</v>
      </c>
    </row>
    <row r="22" spans="1:32" ht="13" thickBot="1" x14ac:dyDescent="0.4">
      <c r="A22" s="33" t="s">
        <v>328</v>
      </c>
      <c r="B22" s="34"/>
      <c r="C22" s="74">
        <f>C19+C21</f>
        <v>12.209000000003527</v>
      </c>
      <c r="D22" s="74">
        <f t="shared" ref="D22:H22" si="9">D19+D21</f>
        <v>4750.9619999999977</v>
      </c>
      <c r="E22" s="74">
        <f t="shared" si="9"/>
        <v>-1347.8829999999925</v>
      </c>
      <c r="F22" s="74">
        <f t="shared" si="9"/>
        <v>15237.405000000002</v>
      </c>
      <c r="G22" s="74">
        <f t="shared" si="9"/>
        <v>6052</v>
      </c>
      <c r="H22" s="74">
        <f t="shared" si="9"/>
        <v>6052</v>
      </c>
      <c r="K22" s="74">
        <f t="shared" ref="K22" si="10">K19+K21</f>
        <v>3981.3610000000008</v>
      </c>
      <c r="L22" s="74">
        <f t="shared" ref="L22" si="11">L19+L21</f>
        <v>-2111.4309999999978</v>
      </c>
      <c r="M22" s="74">
        <f t="shared" ref="M22" si="12">M19+M21</f>
        <v>7582.0020000000004</v>
      </c>
      <c r="N22" s="74">
        <f t="shared" ref="N22" si="13">N19+N21</f>
        <v>12001</v>
      </c>
      <c r="O22" s="74">
        <f t="shared" ref="O22" si="14">O19+O21</f>
        <v>12001</v>
      </c>
      <c r="P22" s="74">
        <f>P19+P21</f>
        <v>-7657</v>
      </c>
      <c r="S22" s="74">
        <f t="shared" ref="S22:AE22" si="15">S19+S21</f>
        <v>2405.1350000000011</v>
      </c>
      <c r="T22" s="74">
        <f t="shared" si="15"/>
        <v>5176.8669999999993</v>
      </c>
      <c r="U22" s="74">
        <f t="shared" si="15"/>
        <v>3547.5479999999975</v>
      </c>
      <c r="V22" s="74">
        <f t="shared" si="15"/>
        <v>4107.2650000000012</v>
      </c>
      <c r="W22" s="74">
        <f t="shared" si="15"/>
        <v>-7894.2639999999974</v>
      </c>
      <c r="X22" s="74">
        <f t="shared" si="15"/>
        <v>-7766</v>
      </c>
      <c r="Y22" s="74">
        <f t="shared" si="15"/>
        <v>19895.263999999999</v>
      </c>
      <c r="Z22" s="74">
        <f t="shared" si="1"/>
        <v>19767</v>
      </c>
      <c r="AA22" s="74">
        <f t="shared" si="15"/>
        <v>-4977</v>
      </c>
      <c r="AB22" s="74">
        <f t="shared" ref="AB22" si="16">AB19+AB21</f>
        <v>-4977</v>
      </c>
      <c r="AC22" s="74">
        <f t="shared" si="15"/>
        <v>-971</v>
      </c>
      <c r="AD22" s="74">
        <f t="shared" si="15"/>
        <v>-3763</v>
      </c>
      <c r="AE22" s="74">
        <f t="shared" si="15"/>
        <v>-3894</v>
      </c>
      <c r="AF22" s="74">
        <f t="shared" ref="AF22" si="17">AF19+AF21</f>
        <v>-3240</v>
      </c>
    </row>
    <row r="23" spans="1:32" ht="13.5" customHeight="1" x14ac:dyDescent="0.35">
      <c r="A23" s="1"/>
      <c r="B23" s="16"/>
      <c r="C23" s="69"/>
      <c r="D23" s="69"/>
      <c r="E23" s="70"/>
      <c r="F23" s="70"/>
      <c r="G23" s="70"/>
      <c r="H23" s="70"/>
      <c r="K23" s="70"/>
      <c r="L23" s="70"/>
      <c r="M23" s="70"/>
      <c r="N23" s="70"/>
      <c r="O23" s="70"/>
      <c r="P23" s="70"/>
      <c r="S23" s="70"/>
      <c r="T23" s="70"/>
      <c r="U23" s="70"/>
      <c r="V23" s="70"/>
      <c r="W23" s="53"/>
      <c r="X23" s="53"/>
      <c r="Y23" s="53"/>
      <c r="Z23" s="53"/>
      <c r="AA23" s="53"/>
      <c r="AB23" s="53"/>
      <c r="AC23" s="53"/>
    </row>
    <row r="24" spans="1:32" ht="13.5" customHeight="1" x14ac:dyDescent="0.35">
      <c r="A24" s="31" t="s">
        <v>61</v>
      </c>
      <c r="B24" s="16"/>
      <c r="C24" s="69"/>
      <c r="D24" s="69"/>
      <c r="E24" s="70"/>
      <c r="F24" s="70"/>
      <c r="G24" s="70"/>
      <c r="H24" s="70"/>
      <c r="K24" s="70"/>
      <c r="L24" s="70"/>
      <c r="M24" s="70"/>
      <c r="N24" s="70"/>
      <c r="O24" s="70"/>
      <c r="P24" s="70"/>
      <c r="S24" s="70"/>
      <c r="T24" s="70"/>
      <c r="U24" s="70"/>
      <c r="V24" s="70"/>
      <c r="W24" s="70"/>
      <c r="X24" s="70"/>
      <c r="Y24" s="70"/>
      <c r="Z24" s="70"/>
      <c r="AA24" s="70"/>
      <c r="AB24" s="70"/>
      <c r="AC24" s="70"/>
      <c r="AD24" s="70"/>
      <c r="AE24" s="70"/>
      <c r="AF24" s="70"/>
    </row>
    <row r="25" spans="1:32" ht="12.5" x14ac:dyDescent="0.35">
      <c r="A25" s="1" t="s">
        <v>62</v>
      </c>
      <c r="B25" s="16"/>
      <c r="C25" s="69"/>
      <c r="D25" s="69"/>
      <c r="E25" s="70"/>
      <c r="F25" s="70"/>
      <c r="G25" s="70"/>
      <c r="H25" s="70"/>
      <c r="K25" s="70"/>
      <c r="L25" s="70"/>
      <c r="M25" s="70"/>
      <c r="N25" s="70"/>
      <c r="O25" s="70"/>
      <c r="P25" s="70"/>
      <c r="S25" s="70"/>
      <c r="T25" s="70"/>
      <c r="U25" s="70"/>
      <c r="V25" s="70"/>
      <c r="W25" s="70"/>
      <c r="X25" s="70"/>
      <c r="Y25" s="70"/>
      <c r="Z25" s="70"/>
      <c r="AA25" s="70"/>
      <c r="AB25" s="70"/>
      <c r="AC25" s="70"/>
      <c r="AD25" s="70"/>
      <c r="AE25" s="70"/>
      <c r="AF25" s="70"/>
    </row>
    <row r="26" spans="1:32" s="75" customFormat="1" ht="12.5" x14ac:dyDescent="0.35">
      <c r="A26" s="76" t="s">
        <v>63</v>
      </c>
      <c r="B26" s="77"/>
      <c r="C26" s="53">
        <v>7.5670000000000002</v>
      </c>
      <c r="D26" s="53">
        <v>-81.769000000000005</v>
      </c>
      <c r="E26" s="53">
        <v>-52.42</v>
      </c>
      <c r="F26" s="53">
        <v>72.813999999999993</v>
      </c>
      <c r="G26" s="53">
        <v>0</v>
      </c>
      <c r="H26" s="53">
        <v>0</v>
      </c>
      <c r="K26" s="78">
        <v>0</v>
      </c>
      <c r="L26" s="78">
        <v>0</v>
      </c>
      <c r="M26" s="78">
        <v>0</v>
      </c>
      <c r="N26" s="78">
        <v>0</v>
      </c>
      <c r="O26" s="78">
        <v>0</v>
      </c>
      <c r="P26" s="78">
        <v>0</v>
      </c>
      <c r="S26" s="78">
        <v>0</v>
      </c>
      <c r="T26" s="78">
        <f>N26-S26</f>
        <v>0</v>
      </c>
      <c r="U26" s="78">
        <v>0</v>
      </c>
      <c r="V26" s="78">
        <v>0</v>
      </c>
      <c r="W26" s="78">
        <v>0</v>
      </c>
      <c r="X26" s="78">
        <v>0</v>
      </c>
      <c r="Y26" s="78">
        <f>N26-W26</f>
        <v>0</v>
      </c>
      <c r="Z26" s="78">
        <f t="shared" si="1"/>
        <v>0</v>
      </c>
      <c r="AA26" s="78">
        <v>0</v>
      </c>
      <c r="AB26" s="78">
        <v>0</v>
      </c>
      <c r="AC26" s="78">
        <v>0</v>
      </c>
      <c r="AD26" s="78">
        <v>0</v>
      </c>
      <c r="AE26" s="78">
        <v>0</v>
      </c>
      <c r="AF26" s="78">
        <v>0</v>
      </c>
    </row>
    <row r="27" spans="1:32" ht="12.5" x14ac:dyDescent="0.35">
      <c r="A27" s="1" t="s">
        <v>64</v>
      </c>
      <c r="B27" s="16"/>
      <c r="C27" s="53">
        <v>0</v>
      </c>
      <c r="D27" s="53">
        <v>0</v>
      </c>
      <c r="E27" s="53">
        <v>0</v>
      </c>
      <c r="F27" s="53">
        <v>0</v>
      </c>
      <c r="G27" s="53">
        <v>0</v>
      </c>
      <c r="H27" s="53">
        <v>0</v>
      </c>
      <c r="K27" s="70"/>
      <c r="L27" s="70"/>
      <c r="M27" s="70"/>
      <c r="N27" s="70"/>
      <c r="O27" s="70"/>
      <c r="P27" s="70"/>
      <c r="S27" s="70"/>
      <c r="T27" s="70"/>
      <c r="U27" s="70"/>
      <c r="V27" s="70"/>
      <c r="W27" s="70"/>
      <c r="X27" s="70"/>
      <c r="Y27" s="70"/>
      <c r="Z27" s="70"/>
      <c r="AA27" s="70"/>
      <c r="AB27" s="70"/>
      <c r="AC27" s="70"/>
      <c r="AD27" s="70"/>
      <c r="AE27" s="70"/>
      <c r="AF27" s="70"/>
    </row>
    <row r="28" spans="1:32" s="75" customFormat="1" ht="12.5" x14ac:dyDescent="0.35">
      <c r="A28" s="76" t="s">
        <v>65</v>
      </c>
      <c r="B28" s="79"/>
      <c r="C28" s="53">
        <v>644.447</v>
      </c>
      <c r="D28" s="53">
        <v>-243.57400000000001</v>
      </c>
      <c r="E28" s="53">
        <v>1004.4880000000001</v>
      </c>
      <c r="F28" s="53">
        <v>67.239999999999995</v>
      </c>
      <c r="G28" s="53">
        <v>147</v>
      </c>
      <c r="H28" s="53">
        <v>0</v>
      </c>
      <c r="K28" s="53">
        <v>-186.13200000000001</v>
      </c>
      <c r="L28" s="53">
        <v>512.23</v>
      </c>
      <c r="M28" s="53">
        <v>-32.701000000000001</v>
      </c>
      <c r="N28" s="53">
        <v>-1068</v>
      </c>
      <c r="O28" s="53">
        <v>-1068</v>
      </c>
      <c r="P28" s="53">
        <v>162</v>
      </c>
      <c r="S28" s="53">
        <v>-13.436</v>
      </c>
      <c r="T28" s="53">
        <f>M28-S28</f>
        <v>-19.265000000000001</v>
      </c>
      <c r="U28" s="53">
        <v>120.145</v>
      </c>
      <c r="V28" s="53">
        <v>-20.204000000000001</v>
      </c>
      <c r="W28" s="53">
        <v>500.774</v>
      </c>
      <c r="X28" s="53">
        <v>501</v>
      </c>
      <c r="Y28" s="53">
        <f>N28-W28</f>
        <v>-1568.7739999999999</v>
      </c>
      <c r="Z28" s="53">
        <f t="shared" si="1"/>
        <v>-1569</v>
      </c>
      <c r="AA28" s="53">
        <v>-19</v>
      </c>
      <c r="AB28" s="53">
        <v>1068</v>
      </c>
      <c r="AC28" s="53">
        <v>1234</v>
      </c>
      <c r="AD28" s="53">
        <v>23</v>
      </c>
      <c r="AE28" s="53">
        <f>P28-AD28</f>
        <v>139</v>
      </c>
      <c r="AF28" s="53">
        <v>0</v>
      </c>
    </row>
    <row r="29" spans="1:32" ht="13.5" customHeight="1" x14ac:dyDescent="0.35">
      <c r="A29" s="80" t="s">
        <v>66</v>
      </c>
      <c r="B29" s="27"/>
      <c r="C29" s="81">
        <f t="shared" ref="C29:G29" si="18">SUM(C26:C28)</f>
        <v>652.01400000000001</v>
      </c>
      <c r="D29" s="81">
        <f t="shared" si="18"/>
        <v>-325.34300000000002</v>
      </c>
      <c r="E29" s="81">
        <f t="shared" si="18"/>
        <v>952.0680000000001</v>
      </c>
      <c r="F29" s="81">
        <f t="shared" si="18"/>
        <v>140.05399999999997</v>
      </c>
      <c r="G29" s="81">
        <f t="shared" si="18"/>
        <v>147</v>
      </c>
      <c r="H29" s="81">
        <f>SUM(H26:H28)</f>
        <v>0</v>
      </c>
      <c r="K29" s="81">
        <f>SUM(K26:K28)</f>
        <v>-186.13200000000001</v>
      </c>
      <c r="L29" s="81">
        <f>SUM(L26:L28)</f>
        <v>512.23</v>
      </c>
      <c r="M29" s="81">
        <f>SUM(M26:M28)</f>
        <v>-32.701000000000001</v>
      </c>
      <c r="N29" s="81">
        <f>SUM(N26:N28)</f>
        <v>-1068</v>
      </c>
      <c r="O29" s="81">
        <f>SUM(O26:O28)</f>
        <v>-1068</v>
      </c>
      <c r="P29" s="81">
        <v>162</v>
      </c>
      <c r="S29" s="81">
        <f>S28</f>
        <v>-13.436</v>
      </c>
      <c r="T29" s="81">
        <f t="shared" ref="T29:T39" si="19">M29-S29</f>
        <v>-19.265000000000001</v>
      </c>
      <c r="U29" s="81">
        <f>U28</f>
        <v>120.145</v>
      </c>
      <c r="V29" s="81">
        <f>V28</f>
        <v>-20.204000000000001</v>
      </c>
      <c r="W29" s="81">
        <f>W28</f>
        <v>500.774</v>
      </c>
      <c r="X29" s="81">
        <f>X28+X21</f>
        <v>689</v>
      </c>
      <c r="Y29" s="81">
        <f>SUM(Y26:Y28)</f>
        <v>-1568.7739999999999</v>
      </c>
      <c r="Z29" s="81">
        <f t="shared" si="1"/>
        <v>-1757</v>
      </c>
      <c r="AA29" s="81">
        <f>SUM(AA26:AA28)</f>
        <v>-19</v>
      </c>
      <c r="AB29" s="81">
        <f>SUM(AB21:AB28)</f>
        <v>-3909</v>
      </c>
      <c r="AC29" s="81">
        <f>SUM(AC21:AC28)</f>
        <v>263</v>
      </c>
      <c r="AD29" s="81">
        <f>SUM(AD21:AD28)</f>
        <v>-3742</v>
      </c>
      <c r="AE29" s="81">
        <f>P29-AD29</f>
        <v>3904</v>
      </c>
      <c r="AF29" s="81">
        <f>SUM(AF21:AF28)</f>
        <v>-3240</v>
      </c>
    </row>
    <row r="30" spans="1:32" ht="13.5" customHeight="1" x14ac:dyDescent="0.35">
      <c r="A30" s="1" t="s">
        <v>0</v>
      </c>
      <c r="B30" s="16"/>
      <c r="C30" s="69"/>
      <c r="D30" s="69"/>
      <c r="E30" s="70"/>
      <c r="F30" s="70"/>
      <c r="G30" s="70"/>
      <c r="H30" s="70"/>
      <c r="K30" s="70"/>
      <c r="L30" s="70"/>
      <c r="M30" s="70"/>
      <c r="N30" s="70"/>
      <c r="O30" s="70"/>
      <c r="P30" s="70"/>
      <c r="S30" s="70"/>
      <c r="T30" s="70"/>
      <c r="U30" s="70"/>
      <c r="V30" s="70"/>
      <c r="W30" s="70"/>
      <c r="X30" s="70"/>
      <c r="Y30" s="70"/>
      <c r="Z30" s="70"/>
      <c r="AA30" s="70"/>
      <c r="AB30" s="70"/>
      <c r="AC30" s="70"/>
      <c r="AD30" s="70"/>
      <c r="AE30" s="70"/>
      <c r="AF30" s="70"/>
    </row>
    <row r="31" spans="1:32" ht="12.5" x14ac:dyDescent="0.35">
      <c r="A31" s="41" t="s">
        <v>67</v>
      </c>
      <c r="B31" s="27"/>
      <c r="C31" s="72">
        <f t="shared" ref="C31:G31" si="20">C22+C29</f>
        <v>664.22300000000359</v>
      </c>
      <c r="D31" s="72">
        <f t="shared" si="20"/>
        <v>4425.6189999999979</v>
      </c>
      <c r="E31" s="72">
        <f t="shared" si="20"/>
        <v>-395.81499999999244</v>
      </c>
      <c r="F31" s="72">
        <f t="shared" si="20"/>
        <v>15377.459000000003</v>
      </c>
      <c r="G31" s="72">
        <f t="shared" si="20"/>
        <v>6199</v>
      </c>
      <c r="H31" s="72">
        <f>H22+H29</f>
        <v>6052</v>
      </c>
      <c r="K31" s="72">
        <f t="shared" ref="K31:M31" si="21">K22+K29</f>
        <v>3795.2290000000007</v>
      </c>
      <c r="L31" s="72">
        <f t="shared" si="21"/>
        <v>-1599.2009999999977</v>
      </c>
      <c r="M31" s="72">
        <f t="shared" si="21"/>
        <v>7549.3010000000004</v>
      </c>
      <c r="N31" s="72">
        <f>N22+N29</f>
        <v>10933</v>
      </c>
      <c r="O31" s="72">
        <f t="shared" ref="O31:P31" si="22">O22+O29</f>
        <v>10933</v>
      </c>
      <c r="P31" s="72">
        <f>P22+P29</f>
        <v>-7495</v>
      </c>
      <c r="S31" s="72">
        <f t="shared" ref="S31:AB31" si="23">S22+S29</f>
        <v>2391.699000000001</v>
      </c>
      <c r="T31" s="72">
        <f t="shared" si="23"/>
        <v>5157.601999999999</v>
      </c>
      <c r="U31" s="72">
        <f t="shared" si="23"/>
        <v>3667.6929999999975</v>
      </c>
      <c r="V31" s="72">
        <f t="shared" si="23"/>
        <v>4087.0610000000011</v>
      </c>
      <c r="W31" s="72">
        <f t="shared" si="23"/>
        <v>-7393.4899999999971</v>
      </c>
      <c r="X31" s="72">
        <f t="shared" si="23"/>
        <v>-7077</v>
      </c>
      <c r="Y31" s="72">
        <f t="shared" si="23"/>
        <v>18326.489999999998</v>
      </c>
      <c r="Z31" s="72">
        <f t="shared" si="23"/>
        <v>18010</v>
      </c>
      <c r="AA31" s="72">
        <f t="shared" si="23"/>
        <v>-4996</v>
      </c>
      <c r="AB31" s="72">
        <f t="shared" si="23"/>
        <v>-8886</v>
      </c>
      <c r="AC31" s="72">
        <f>AC22+AC29</f>
        <v>-708</v>
      </c>
      <c r="AD31" s="72">
        <f>AD22+AD28</f>
        <v>-3740</v>
      </c>
      <c r="AE31" s="72">
        <f>AE22+AE28</f>
        <v>-3755</v>
      </c>
      <c r="AF31" s="72">
        <f>AF22+AF28</f>
        <v>-3240</v>
      </c>
    </row>
    <row r="32" spans="1:32" s="82" customFormat="1" ht="13.5" customHeight="1" x14ac:dyDescent="0.35">
      <c r="A32" s="1" t="s">
        <v>68</v>
      </c>
      <c r="B32" s="1"/>
      <c r="C32" s="1"/>
      <c r="D32" s="1"/>
      <c r="E32" s="1"/>
      <c r="F32" s="1"/>
      <c r="G32" s="1"/>
      <c r="H32" s="1"/>
      <c r="K32" s="1"/>
      <c r="L32" s="1"/>
      <c r="M32" s="1"/>
      <c r="N32" s="1"/>
      <c r="O32" s="1"/>
      <c r="P32" s="1"/>
      <c r="S32" s="1"/>
      <c r="T32" s="1"/>
      <c r="U32" s="1"/>
      <c r="V32" s="1"/>
      <c r="W32" s="1"/>
      <c r="X32" s="1"/>
      <c r="Y32" s="1"/>
      <c r="Z32" s="1"/>
      <c r="AA32" s="1"/>
      <c r="AB32" s="1"/>
      <c r="AC32" s="1"/>
      <c r="AD32" s="1"/>
      <c r="AE32" s="1"/>
      <c r="AF32" s="1"/>
    </row>
    <row r="33" spans="1:32" ht="13.5" customHeight="1" x14ac:dyDescent="0.35">
      <c r="A33" s="1" t="s">
        <v>69</v>
      </c>
      <c r="B33" s="16"/>
      <c r="C33" s="53">
        <v>-20.483000000000001</v>
      </c>
      <c r="D33" s="53">
        <v>4787.4192374325048</v>
      </c>
      <c r="E33" s="53">
        <v>-1346.7260000000001</v>
      </c>
      <c r="F33" s="53">
        <v>15270.22</v>
      </c>
      <c r="G33" s="53">
        <v>6035</v>
      </c>
      <c r="H33" s="53"/>
      <c r="K33" s="53">
        <v>4001.9380000000001</v>
      </c>
      <c r="L33" s="53">
        <v>-2099.5639999999999</v>
      </c>
      <c r="M33" s="53">
        <v>7582.6540000000005</v>
      </c>
      <c r="N33" s="83">
        <v>11999</v>
      </c>
      <c r="O33" s="83">
        <v>11999</v>
      </c>
      <c r="P33" s="83">
        <v>-7638</v>
      </c>
      <c r="S33" s="53">
        <v>2401.7170000000001</v>
      </c>
      <c r="T33" s="83">
        <f t="shared" si="19"/>
        <v>5180.9369999999999</v>
      </c>
      <c r="U33" s="83">
        <v>3568.26</v>
      </c>
      <c r="V33" s="83">
        <v>4119.3059999999996</v>
      </c>
      <c r="W33" s="83">
        <v>-7922.326</v>
      </c>
      <c r="X33" s="83">
        <v>-7770</v>
      </c>
      <c r="Y33" s="83">
        <f>N33-W33</f>
        <v>19921.326000000001</v>
      </c>
      <c r="Z33" s="83">
        <f t="shared" si="1"/>
        <v>19769</v>
      </c>
      <c r="AA33" s="83">
        <v>-4977</v>
      </c>
      <c r="AB33" s="83">
        <v>-4976</v>
      </c>
      <c r="AC33" s="83">
        <v>-987</v>
      </c>
      <c r="AD33" s="83">
        <v>-3760</v>
      </c>
      <c r="AE33" s="83">
        <f t="shared" ref="AE33:AF34" si="24">P33-AD33</f>
        <v>-3878</v>
      </c>
      <c r="AF33" s="83">
        <v>-3228</v>
      </c>
    </row>
    <row r="34" spans="1:32" ht="13.5" customHeight="1" x14ac:dyDescent="0.35">
      <c r="A34" s="1" t="s">
        <v>70</v>
      </c>
      <c r="B34" s="16"/>
      <c r="C34" s="53">
        <v>32.692</v>
      </c>
      <c r="D34" s="53">
        <v>-36.45723743250521</v>
      </c>
      <c r="E34" s="53">
        <v>-1.157</v>
      </c>
      <c r="F34" s="53">
        <v>-33.405000000000001</v>
      </c>
      <c r="G34" s="53">
        <v>17</v>
      </c>
      <c r="H34" s="53"/>
      <c r="K34" s="53">
        <v>-20.577000000000002</v>
      </c>
      <c r="L34" s="53">
        <v>-11.867000000000001</v>
      </c>
      <c r="M34" s="53">
        <v>-0.65200000000000002</v>
      </c>
      <c r="N34" s="53">
        <v>2</v>
      </c>
      <c r="O34" s="53">
        <v>2</v>
      </c>
      <c r="P34" s="53">
        <v>-19</v>
      </c>
      <c r="S34" s="53">
        <v>3.4180000000000001</v>
      </c>
      <c r="T34" s="53">
        <f t="shared" si="19"/>
        <v>-4.07</v>
      </c>
      <c r="U34" s="53">
        <v>-20.712</v>
      </c>
      <c r="V34" s="53">
        <v>-12.041</v>
      </c>
      <c r="W34" s="53">
        <v>4.4109999999999996</v>
      </c>
      <c r="X34" s="53">
        <v>4.4109999999999996</v>
      </c>
      <c r="Y34" s="53">
        <f>N34-W34</f>
        <v>-2.4109999999999996</v>
      </c>
      <c r="Z34" s="53">
        <f t="shared" si="1"/>
        <v>-2.4109999999999996</v>
      </c>
      <c r="AA34" s="53">
        <v>-1</v>
      </c>
      <c r="AB34" s="53">
        <v>-1</v>
      </c>
      <c r="AC34" s="53">
        <v>16</v>
      </c>
      <c r="AD34" s="53">
        <v>-3</v>
      </c>
      <c r="AE34" s="53">
        <f t="shared" si="24"/>
        <v>-16</v>
      </c>
      <c r="AF34" s="53">
        <v>-12</v>
      </c>
    </row>
    <row r="35" spans="1:32" ht="13.5" customHeight="1" x14ac:dyDescent="0.35">
      <c r="A35" s="80"/>
      <c r="B35" s="27"/>
      <c r="C35" s="84">
        <f>SUM(C33:C34)</f>
        <v>12.209</v>
      </c>
      <c r="D35" s="84">
        <f>SUM(D33:D34)</f>
        <v>4750.9619999999995</v>
      </c>
      <c r="E35" s="84">
        <f>SUM(E33:E34)</f>
        <v>-1347.883</v>
      </c>
      <c r="F35" s="84">
        <f>SUM(F33:F34)</f>
        <v>15236.814999999999</v>
      </c>
      <c r="G35" s="84">
        <f>SUM(G33:G34)</f>
        <v>6052</v>
      </c>
      <c r="H35" s="84"/>
      <c r="K35" s="84">
        <f>SUM(K33:K34)</f>
        <v>3981.3609999999999</v>
      </c>
      <c r="L35" s="84">
        <f>SUM(L33:L34)</f>
        <v>-2111.431</v>
      </c>
      <c r="M35" s="84">
        <f>SUM(M33:M34)</f>
        <v>7582.0020000000004</v>
      </c>
      <c r="N35" s="84">
        <f>SUM(N33:N34)</f>
        <v>12001</v>
      </c>
      <c r="O35" s="84">
        <f t="shared" ref="O35:P35" si="25">SUM(O33:O34)</f>
        <v>12001</v>
      </c>
      <c r="P35" s="84">
        <f t="shared" si="25"/>
        <v>-7657</v>
      </c>
      <c r="S35" s="84">
        <f>SUM(S33:S34)</f>
        <v>2405.1350000000002</v>
      </c>
      <c r="T35" s="84">
        <f t="shared" si="19"/>
        <v>5176.8670000000002</v>
      </c>
      <c r="U35" s="84">
        <f>SUM(U33:U34)</f>
        <v>3547.5480000000002</v>
      </c>
      <c r="V35" s="84">
        <f>SUM(V33:V34)</f>
        <v>4107.2649999999994</v>
      </c>
      <c r="W35" s="84">
        <f>SUM(W33:W34)</f>
        <v>-7917.915</v>
      </c>
      <c r="X35" s="84">
        <f>SUM(X33:X34)</f>
        <v>-7765.5889999999999</v>
      </c>
      <c r="Y35" s="84">
        <f>SUM(Y33:Y34)</f>
        <v>19918.915000000001</v>
      </c>
      <c r="Z35" s="84">
        <f t="shared" si="1"/>
        <v>19766.589</v>
      </c>
      <c r="AA35" s="84">
        <v>-4977</v>
      </c>
      <c r="AB35" s="84">
        <f>SUM(AB33:AB34)</f>
        <v>-4977</v>
      </c>
      <c r="AC35" s="84">
        <f>SUM(AC33:AC34)</f>
        <v>-971</v>
      </c>
      <c r="AD35" s="84">
        <f>SUM(AD33:AD34)</f>
        <v>-3763</v>
      </c>
      <c r="AE35" s="84">
        <f>SUM(AE33:AE34)</f>
        <v>-3894</v>
      </c>
      <c r="AF35" s="84">
        <f>SUM(AF33:AF34)</f>
        <v>-3240</v>
      </c>
    </row>
    <row r="36" spans="1:32" s="82" customFormat="1" ht="13.5" customHeight="1" x14ac:dyDescent="0.35">
      <c r="A36" s="1" t="s">
        <v>71</v>
      </c>
      <c r="B36" s="1"/>
      <c r="C36" s="1"/>
      <c r="D36" s="1"/>
      <c r="E36" s="1"/>
      <c r="F36" s="1"/>
      <c r="G36" s="1"/>
      <c r="H36" s="1"/>
      <c r="K36" s="1"/>
      <c r="L36" s="1"/>
      <c r="M36" s="1"/>
      <c r="N36" s="1"/>
      <c r="O36" s="1"/>
      <c r="P36" s="1"/>
      <c r="S36" s="1"/>
      <c r="T36" s="1">
        <f t="shared" si="19"/>
        <v>0</v>
      </c>
      <c r="U36" s="1"/>
      <c r="V36" s="1"/>
      <c r="W36" s="1"/>
      <c r="X36" s="1"/>
      <c r="Y36" s="1"/>
      <c r="Z36" s="1"/>
      <c r="AA36" s="1"/>
      <c r="AB36" s="1"/>
      <c r="AC36" s="1"/>
      <c r="AD36" s="1"/>
      <c r="AE36" s="1"/>
      <c r="AF36" s="1"/>
    </row>
    <row r="37" spans="1:32" ht="13.5" customHeight="1" x14ac:dyDescent="0.35">
      <c r="A37" s="1" t="s">
        <v>69</v>
      </c>
      <c r="B37" s="16"/>
      <c r="C37" s="53">
        <v>631.53099999999995</v>
      </c>
      <c r="D37" s="53">
        <v>4462.076237432505</v>
      </c>
      <c r="E37" s="53">
        <v>-394.65800000000002</v>
      </c>
      <c r="F37" s="53">
        <v>15410.273999999999</v>
      </c>
      <c r="G37" s="53">
        <v>6182</v>
      </c>
      <c r="H37" s="53"/>
      <c r="K37" s="53">
        <v>3815.806</v>
      </c>
      <c r="L37" s="53">
        <v>-1587.3340000000001</v>
      </c>
      <c r="M37" s="53">
        <v>7549.9530000000004</v>
      </c>
      <c r="N37" s="83">
        <v>10931</v>
      </c>
      <c r="O37" s="83">
        <v>10931</v>
      </c>
      <c r="P37" s="83">
        <v>-7476</v>
      </c>
      <c r="S37" s="53">
        <v>2388.2809999999999</v>
      </c>
      <c r="T37" s="83">
        <f t="shared" si="19"/>
        <v>5161.6720000000005</v>
      </c>
      <c r="U37" s="83">
        <v>3688.4050000000002</v>
      </c>
      <c r="V37" s="83">
        <v>4171.9160000000002</v>
      </c>
      <c r="W37" s="83">
        <v>-7421.5519999999997</v>
      </c>
      <c r="X37" s="83">
        <v>-7269</v>
      </c>
      <c r="Y37" s="83">
        <f>N37-W37</f>
        <v>18352.552</v>
      </c>
      <c r="Z37" s="83">
        <f t="shared" si="1"/>
        <v>18200</v>
      </c>
      <c r="AA37" s="83">
        <v>-4996</v>
      </c>
      <c r="AB37" s="83">
        <v>-3908</v>
      </c>
      <c r="AC37" s="83">
        <v>247</v>
      </c>
      <c r="AD37" s="83">
        <v>-3737</v>
      </c>
      <c r="AE37" s="83">
        <f t="shared" ref="AE37:AF38" si="26">P37-AD37</f>
        <v>-3739</v>
      </c>
      <c r="AF37" s="83">
        <v>-3228</v>
      </c>
    </row>
    <row r="38" spans="1:32" ht="13.5" customHeight="1" x14ac:dyDescent="0.35">
      <c r="A38" s="1" t="s">
        <v>70</v>
      </c>
      <c r="B38" s="16"/>
      <c r="C38" s="53">
        <v>32.692</v>
      </c>
      <c r="D38" s="53">
        <v>-36.45723743250521</v>
      </c>
      <c r="E38" s="53">
        <v>-1.157</v>
      </c>
      <c r="F38" s="53">
        <v>-33.405000000000001</v>
      </c>
      <c r="G38" s="53">
        <v>17</v>
      </c>
      <c r="H38" s="53"/>
      <c r="K38" s="53">
        <v>-20.577000000000002</v>
      </c>
      <c r="L38" s="53">
        <v>-11.867000000000001</v>
      </c>
      <c r="M38" s="53">
        <v>-0.65200000000000002</v>
      </c>
      <c r="N38" s="83">
        <v>2</v>
      </c>
      <c r="O38" s="83">
        <v>2</v>
      </c>
      <c r="P38" s="83">
        <v>-19</v>
      </c>
      <c r="S38" s="53">
        <v>3.4180000000000001</v>
      </c>
      <c r="T38" s="83">
        <f t="shared" si="19"/>
        <v>-4.07</v>
      </c>
      <c r="U38" s="83">
        <v>-20.712</v>
      </c>
      <c r="V38" s="83">
        <v>-12.041</v>
      </c>
      <c r="W38" s="83">
        <v>4.4109999999999996</v>
      </c>
      <c r="X38" s="83">
        <v>4.4109999999999996</v>
      </c>
      <c r="Y38" s="83">
        <f>N38-W38</f>
        <v>-2.4109999999999996</v>
      </c>
      <c r="Z38" s="83">
        <f t="shared" si="1"/>
        <v>-2.4109999999999996</v>
      </c>
      <c r="AA38" s="83">
        <v>-1</v>
      </c>
      <c r="AB38" s="83">
        <v>-1</v>
      </c>
      <c r="AC38" s="83">
        <v>16</v>
      </c>
      <c r="AD38" s="83">
        <v>-3</v>
      </c>
      <c r="AE38" s="83">
        <f t="shared" si="26"/>
        <v>-16</v>
      </c>
      <c r="AF38" s="83">
        <v>-12</v>
      </c>
    </row>
    <row r="39" spans="1:32" ht="13.5" customHeight="1" x14ac:dyDescent="0.35">
      <c r="A39" s="85"/>
      <c r="B39" s="27"/>
      <c r="C39" s="72">
        <f>SUM(C37:C38)</f>
        <v>664.22299999999996</v>
      </c>
      <c r="D39" s="72">
        <f>SUM(D37:D38)</f>
        <v>4425.6189999999997</v>
      </c>
      <c r="E39" s="72">
        <f>SUM(E37:E38)</f>
        <v>-395.815</v>
      </c>
      <c r="F39" s="72">
        <f>SUM(F37:F38)</f>
        <v>15376.868999999999</v>
      </c>
      <c r="G39" s="72">
        <f>SUM(G37:G38)</f>
        <v>6199</v>
      </c>
      <c r="H39" s="72"/>
      <c r="K39" s="72">
        <f>SUM(K37:K38)</f>
        <v>3795.2289999999998</v>
      </c>
      <c r="L39" s="72">
        <f>SUM(L37:L38)</f>
        <v>-1599.201</v>
      </c>
      <c r="M39" s="72">
        <f>SUM(M37:M38)</f>
        <v>7549.3010000000004</v>
      </c>
      <c r="N39" s="72">
        <f>SUM(N37:N38)</f>
        <v>10933</v>
      </c>
      <c r="O39" s="72">
        <f t="shared" ref="O39:P39" si="27">SUM(O37:O38)</f>
        <v>10933</v>
      </c>
      <c r="P39" s="72">
        <f t="shared" si="27"/>
        <v>-7495</v>
      </c>
      <c r="S39" s="72">
        <f>SUM(S37:S38)</f>
        <v>2391.6990000000001</v>
      </c>
      <c r="T39" s="72">
        <f t="shared" si="19"/>
        <v>5157.6020000000008</v>
      </c>
      <c r="U39" s="72">
        <f t="shared" ref="U39:AF39" si="28">SUM(U37:U38)</f>
        <v>3667.6930000000002</v>
      </c>
      <c r="V39" s="72">
        <f t="shared" si="28"/>
        <v>4159.875</v>
      </c>
      <c r="W39" s="72">
        <f t="shared" si="28"/>
        <v>-7417.1409999999996</v>
      </c>
      <c r="X39" s="72">
        <f>SUM(X37:X38)</f>
        <v>-7264.5889999999999</v>
      </c>
      <c r="Y39" s="72">
        <f t="shared" si="28"/>
        <v>18350.141</v>
      </c>
      <c r="Z39" s="72">
        <f t="shared" si="1"/>
        <v>18197.589</v>
      </c>
      <c r="AA39" s="72">
        <f t="shared" si="28"/>
        <v>-4997</v>
      </c>
      <c r="AB39" s="72">
        <f t="shared" ref="AB39" si="29">SUM(AB37:AB38)</f>
        <v>-3909</v>
      </c>
      <c r="AC39" s="72">
        <f t="shared" si="28"/>
        <v>263</v>
      </c>
      <c r="AD39" s="72">
        <f t="shared" si="28"/>
        <v>-3740</v>
      </c>
      <c r="AE39" s="72">
        <f t="shared" si="28"/>
        <v>-3755</v>
      </c>
      <c r="AF39" s="72">
        <f t="shared" si="28"/>
        <v>-3240</v>
      </c>
    </row>
    <row r="40" spans="1:32" ht="13.5" customHeight="1" x14ac:dyDescent="0.35">
      <c r="A40" s="8"/>
    </row>
    <row r="41" spans="1:32" s="45" customFormat="1" ht="13.5" customHeight="1" x14ac:dyDescent="0.35">
      <c r="A41" s="44"/>
      <c r="B41" s="44"/>
      <c r="C41" s="86"/>
      <c r="D41" s="86"/>
      <c r="E41" s="66"/>
      <c r="F41" s="66"/>
      <c r="G41" s="66"/>
      <c r="H41" s="66"/>
      <c r="K41" s="66"/>
      <c r="L41" s="66"/>
      <c r="M41" s="66"/>
      <c r="N41" s="66"/>
      <c r="O41" s="66"/>
      <c r="P41" s="66"/>
      <c r="S41" s="66"/>
      <c r="T41" s="66"/>
      <c r="U41" s="66"/>
      <c r="V41" s="66"/>
      <c r="W41" s="66"/>
      <c r="X41" s="66"/>
      <c r="Y41" s="66"/>
      <c r="Z41" s="66"/>
      <c r="AA41" s="66"/>
      <c r="AB41" s="66"/>
      <c r="AC41" s="66"/>
      <c r="AD41" s="66"/>
      <c r="AE41" s="66"/>
      <c r="AF41" s="66"/>
    </row>
    <row r="43" spans="1:32" ht="50" x14ac:dyDescent="0.35">
      <c r="A43" s="215" t="s">
        <v>322</v>
      </c>
    </row>
  </sheetData>
  <conditionalFormatting sqref="D41:E41 K41:M41">
    <cfRule type="cellIs" dxfId="47" priority="65" operator="equal">
      <formula>"""ок"""</formula>
    </cfRule>
    <cfRule type="cellIs" dxfId="46" priority="66" operator="equal">
      <formula>"""ОК"""</formula>
    </cfRule>
  </conditionalFormatting>
  <conditionalFormatting sqref="D41:E41 K41:M41">
    <cfRule type="cellIs" dxfId="45" priority="64" operator="equal">
      <formula>ок</formula>
    </cfRule>
  </conditionalFormatting>
  <conditionalFormatting sqref="C41">
    <cfRule type="cellIs" dxfId="44" priority="56" operator="equal">
      <formula>"""ок"""</formula>
    </cfRule>
    <cfRule type="cellIs" dxfId="43" priority="57" operator="equal">
      <formula>"""ОК"""</formula>
    </cfRule>
  </conditionalFormatting>
  <conditionalFormatting sqref="C41">
    <cfRule type="cellIs" dxfId="42" priority="55" operator="equal">
      <formula>ок</formula>
    </cfRule>
  </conditionalFormatting>
  <conditionalFormatting sqref="F41">
    <cfRule type="cellIs" dxfId="41" priority="50" operator="equal">
      <formula>"""ок"""</formula>
    </cfRule>
    <cfRule type="cellIs" dxfId="40" priority="51" operator="equal">
      <formula>"""ОК"""</formula>
    </cfRule>
  </conditionalFormatting>
  <conditionalFormatting sqref="F41">
    <cfRule type="cellIs" dxfId="39" priority="49" operator="equal">
      <formula>ок</formula>
    </cfRule>
  </conditionalFormatting>
  <conditionalFormatting sqref="N41:O41">
    <cfRule type="cellIs" dxfId="38" priority="41" operator="equal">
      <formula>"""ок"""</formula>
    </cfRule>
    <cfRule type="cellIs" dxfId="37" priority="42" operator="equal">
      <formula>"""ОК"""</formula>
    </cfRule>
  </conditionalFormatting>
  <conditionalFormatting sqref="N41:O41">
    <cfRule type="cellIs" dxfId="36" priority="40" operator="equal">
      <formula>ок</formula>
    </cfRule>
  </conditionalFormatting>
  <conditionalFormatting sqref="S41:T41">
    <cfRule type="cellIs" dxfId="35" priority="44" operator="equal">
      <formula>"""ок"""</formula>
    </cfRule>
    <cfRule type="cellIs" dxfId="34" priority="45" operator="equal">
      <formula>"""ОК"""</formula>
    </cfRule>
  </conditionalFormatting>
  <conditionalFormatting sqref="S41:T41">
    <cfRule type="cellIs" dxfId="33" priority="43" operator="equal">
      <formula>ок</formula>
    </cfRule>
  </conditionalFormatting>
  <conditionalFormatting sqref="Y41:Z41">
    <cfRule type="cellIs" dxfId="32" priority="38" operator="equal">
      <formula>"""ок"""</formula>
    </cfRule>
    <cfRule type="cellIs" dxfId="31" priority="39" operator="equal">
      <formula>"""ОК"""</formula>
    </cfRule>
  </conditionalFormatting>
  <conditionalFormatting sqref="Y41:Z41">
    <cfRule type="cellIs" dxfId="30" priority="37" operator="equal">
      <formula>ок</formula>
    </cfRule>
  </conditionalFormatting>
  <conditionalFormatting sqref="U41:W41">
    <cfRule type="cellIs" dxfId="29" priority="35" operator="equal">
      <formula>"""ок"""</formula>
    </cfRule>
    <cfRule type="cellIs" dxfId="28" priority="36" operator="equal">
      <formula>"""ОК"""</formula>
    </cfRule>
  </conditionalFormatting>
  <conditionalFormatting sqref="U41:W41">
    <cfRule type="cellIs" dxfId="27" priority="34" operator="equal">
      <formula>ок</formula>
    </cfRule>
  </conditionalFormatting>
  <conditionalFormatting sqref="AA41:AB41">
    <cfRule type="cellIs" dxfId="26" priority="26" operator="equal">
      <formula>"""ок"""</formula>
    </cfRule>
    <cfRule type="cellIs" dxfId="25" priority="27" operator="equal">
      <formula>"""ОК"""</formula>
    </cfRule>
  </conditionalFormatting>
  <conditionalFormatting sqref="AA41:AB41">
    <cfRule type="cellIs" dxfId="24" priority="25" operator="equal">
      <formula>ок</formula>
    </cfRule>
  </conditionalFormatting>
  <conditionalFormatting sqref="G41">
    <cfRule type="cellIs" dxfId="23" priority="23" operator="equal">
      <formula>"""ок"""</formula>
    </cfRule>
    <cfRule type="cellIs" dxfId="22" priority="24" operator="equal">
      <formula>"""ОК"""</formula>
    </cfRule>
  </conditionalFormatting>
  <conditionalFormatting sqref="G41">
    <cfRule type="cellIs" dxfId="21" priority="22" operator="equal">
      <formula>ок</formula>
    </cfRule>
  </conditionalFormatting>
  <conditionalFormatting sqref="AC41">
    <cfRule type="cellIs" dxfId="20" priority="20" operator="equal">
      <formula>"""ок"""</formula>
    </cfRule>
    <cfRule type="cellIs" dxfId="19" priority="21" operator="equal">
      <formula>"""ОК"""</formula>
    </cfRule>
  </conditionalFormatting>
  <conditionalFormatting sqref="AC41">
    <cfRule type="cellIs" dxfId="18" priority="19" operator="equal">
      <formula>ок</formula>
    </cfRule>
  </conditionalFormatting>
  <conditionalFormatting sqref="AD41">
    <cfRule type="cellIs" dxfId="17" priority="17" operator="equal">
      <formula>"""ок"""</formula>
    </cfRule>
    <cfRule type="cellIs" dxfId="16" priority="18" operator="equal">
      <formula>"""ОК"""</formula>
    </cfRule>
  </conditionalFormatting>
  <conditionalFormatting sqref="AD41">
    <cfRule type="cellIs" dxfId="15" priority="16" operator="equal">
      <formula>ок</formula>
    </cfRule>
  </conditionalFormatting>
  <conditionalFormatting sqref="X41">
    <cfRule type="cellIs" dxfId="14" priority="14" operator="equal">
      <formula>"""ок"""</formula>
    </cfRule>
    <cfRule type="cellIs" dxfId="13" priority="15" operator="equal">
      <formula>"""ОК"""</formula>
    </cfRule>
  </conditionalFormatting>
  <conditionalFormatting sqref="X41">
    <cfRule type="cellIs" dxfId="12" priority="13" operator="equal">
      <formula>ок</formula>
    </cfRule>
  </conditionalFormatting>
  <conditionalFormatting sqref="H41">
    <cfRule type="cellIs" dxfId="11" priority="11" operator="equal">
      <formula>"""ок"""</formula>
    </cfRule>
    <cfRule type="cellIs" dxfId="10" priority="12" operator="equal">
      <formula>"""ОК"""</formula>
    </cfRule>
  </conditionalFormatting>
  <conditionalFormatting sqref="H41">
    <cfRule type="cellIs" dxfId="9" priority="10" operator="equal">
      <formula>ок</formula>
    </cfRule>
  </conditionalFormatting>
  <conditionalFormatting sqref="P41">
    <cfRule type="cellIs" dxfId="8" priority="8" operator="equal">
      <formula>"""ок"""</formula>
    </cfRule>
    <cfRule type="cellIs" dxfId="7" priority="9" operator="equal">
      <formula>"""ОК"""</formula>
    </cfRule>
  </conditionalFormatting>
  <conditionalFormatting sqref="P41">
    <cfRule type="cellIs" dxfId="6" priority="7" operator="equal">
      <formula>ок</formula>
    </cfRule>
  </conditionalFormatting>
  <conditionalFormatting sqref="AE41">
    <cfRule type="cellIs" dxfId="5" priority="5" operator="equal">
      <formula>"""ок"""</formula>
    </cfRule>
    <cfRule type="cellIs" dxfId="4" priority="6" operator="equal">
      <formula>"""ОК"""</formula>
    </cfRule>
  </conditionalFormatting>
  <conditionalFormatting sqref="AE41">
    <cfRule type="cellIs" dxfId="3" priority="4" operator="equal">
      <formula>ок</formula>
    </cfRule>
  </conditionalFormatting>
  <conditionalFormatting sqref="AF41">
    <cfRule type="cellIs" dxfId="2" priority="2" operator="equal">
      <formula>"""ок"""</formula>
    </cfRule>
    <cfRule type="cellIs" dxfId="1" priority="3" operator="equal">
      <formula>"""ОК"""</formula>
    </cfRule>
  </conditionalFormatting>
  <conditionalFormatting sqref="AF41">
    <cfRule type="cellIs" dxfId="0" priority="1" operator="equal">
      <formula>ок</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9.453125" defaultRowHeight="13.5" customHeight="1" x14ac:dyDescent="0.4"/>
  <cols>
    <col min="1" max="1" width="61.26953125" style="3" customWidth="1"/>
    <col min="2" max="2" width="6.1796875" style="112" customWidth="1"/>
    <col min="3" max="4" width="12.7265625" style="3" customWidth="1"/>
    <col min="5" max="7" width="12.7265625" style="87" customWidth="1"/>
    <col min="8" max="9" width="9.453125" style="88" customWidth="1"/>
    <col min="10" max="14" width="12.7265625" style="87" customWidth="1"/>
    <col min="15" max="15" width="9.453125" style="87" customWidth="1"/>
    <col min="16" max="16" width="9.453125" style="5" customWidth="1"/>
    <col min="17" max="20" width="12.7265625" style="87" customWidth="1"/>
    <col min="21" max="26" width="12.7265625" style="5" customWidth="1"/>
    <col min="27" max="16384" width="9.453125" style="5"/>
  </cols>
  <sheetData>
    <row r="1" spans="1:26" ht="13.5" customHeight="1" x14ac:dyDescent="0.35">
      <c r="A1" s="2" t="s">
        <v>291</v>
      </c>
      <c r="B1" s="3"/>
      <c r="U1" s="87"/>
      <c r="V1" s="87"/>
      <c r="W1" s="87"/>
      <c r="X1" s="87"/>
      <c r="Y1" s="87"/>
      <c r="Z1" s="87"/>
    </row>
    <row r="2" spans="1:26" ht="13.5" customHeight="1" x14ac:dyDescent="0.35">
      <c r="A2" s="6" t="s">
        <v>296</v>
      </c>
      <c r="B2" s="3"/>
      <c r="F2" s="89"/>
      <c r="G2" s="89"/>
      <c r="U2" s="87"/>
      <c r="V2" s="87"/>
      <c r="W2" s="87"/>
      <c r="X2" s="87"/>
      <c r="Y2" s="87"/>
      <c r="Z2" s="87"/>
    </row>
    <row r="3" spans="1:26" ht="13.5" customHeight="1" x14ac:dyDescent="0.35">
      <c r="A3" s="8"/>
      <c r="B3" s="3"/>
      <c r="C3" s="90"/>
      <c r="D3" s="90"/>
      <c r="T3" s="11" t="s">
        <v>295</v>
      </c>
      <c r="U3" s="87"/>
      <c r="V3" s="87"/>
      <c r="W3" s="87"/>
      <c r="X3" s="87"/>
      <c r="Y3" s="87"/>
      <c r="Z3" s="87"/>
    </row>
    <row r="4" spans="1:26" s="14" customFormat="1" ht="13.5" customHeight="1" x14ac:dyDescent="0.35">
      <c r="A4" s="12"/>
      <c r="B4" s="91"/>
      <c r="C4" s="12">
        <v>2018</v>
      </c>
      <c r="D4" s="12">
        <v>2019</v>
      </c>
      <c r="E4" s="92">
        <v>2020</v>
      </c>
      <c r="F4" s="92">
        <v>2021</v>
      </c>
      <c r="G4" s="92">
        <v>2022</v>
      </c>
      <c r="H4" s="93"/>
      <c r="I4" s="93"/>
      <c r="J4" s="92" t="s">
        <v>227</v>
      </c>
      <c r="K4" s="92" t="s">
        <v>225</v>
      </c>
      <c r="L4" s="92" t="s">
        <v>226</v>
      </c>
      <c r="M4" s="92" t="s">
        <v>299</v>
      </c>
      <c r="N4" s="92" t="s">
        <v>325</v>
      </c>
      <c r="O4" s="93"/>
      <c r="Q4" s="12" t="s">
        <v>284</v>
      </c>
      <c r="R4" s="12" t="s">
        <v>286</v>
      </c>
      <c r="S4" s="12" t="s">
        <v>287</v>
      </c>
      <c r="T4" s="12" t="s">
        <v>287</v>
      </c>
      <c r="U4" s="12" t="s">
        <v>292</v>
      </c>
      <c r="V4" s="12" t="s">
        <v>302</v>
      </c>
      <c r="W4" s="12" t="s">
        <v>311</v>
      </c>
      <c r="X4" s="12" t="s">
        <v>320</v>
      </c>
      <c r="Y4" s="12" t="s">
        <v>324</v>
      </c>
      <c r="Z4" s="12" t="s">
        <v>333</v>
      </c>
    </row>
    <row r="5" spans="1:26" ht="13.5" customHeight="1" x14ac:dyDescent="0.35">
      <c r="A5" s="94" t="s">
        <v>1</v>
      </c>
      <c r="B5" s="3"/>
      <c r="C5" s="16"/>
      <c r="D5" s="16"/>
      <c r="E5" s="95"/>
      <c r="F5" s="95"/>
      <c r="G5" s="95"/>
      <c r="H5" s="96"/>
      <c r="I5" s="96"/>
      <c r="J5" s="95"/>
      <c r="K5" s="95"/>
      <c r="L5" s="95"/>
      <c r="M5" s="95"/>
      <c r="N5" s="95"/>
      <c r="O5" s="95"/>
      <c r="Q5" s="95"/>
      <c r="R5" s="95"/>
      <c r="S5" s="95"/>
      <c r="T5" s="95"/>
      <c r="U5" s="95"/>
      <c r="V5" s="95"/>
      <c r="W5" s="95"/>
      <c r="X5" s="95"/>
      <c r="Y5" s="95"/>
      <c r="Z5" s="95"/>
    </row>
    <row r="6" spans="1:26" ht="13.5" customHeight="1" x14ac:dyDescent="0.35">
      <c r="A6" s="68" t="s">
        <v>2</v>
      </c>
      <c r="B6" s="3"/>
      <c r="C6" s="97">
        <v>12.209</v>
      </c>
      <c r="D6" s="97">
        <v>4750.9620000000004</v>
      </c>
      <c r="E6" s="97">
        <v>-1347.883</v>
      </c>
      <c r="F6" s="97">
        <v>15236.815000000001</v>
      </c>
      <c r="G6" s="97">
        <v>6052</v>
      </c>
      <c r="H6" s="89"/>
      <c r="I6" s="89"/>
      <c r="J6" s="97">
        <v>3981.3609999999999</v>
      </c>
      <c r="K6" s="97">
        <v>-2111.431</v>
      </c>
      <c r="L6" s="97">
        <v>7582.0020000000004</v>
      </c>
      <c r="M6" s="97">
        <v>12001</v>
      </c>
      <c r="N6" s="97">
        <v>-7657</v>
      </c>
      <c r="O6" s="97"/>
      <c r="P6" s="97"/>
      <c r="Q6" s="97">
        <v>3547.5479999999998</v>
      </c>
      <c r="R6" s="97">
        <v>4107.2650000000003</v>
      </c>
      <c r="S6" s="97">
        <v>-7917.915</v>
      </c>
      <c r="T6" s="97">
        <v>-7766</v>
      </c>
      <c r="U6" s="97">
        <f>M6-S6</f>
        <v>19918.915000000001</v>
      </c>
      <c r="V6" s="97">
        <v>-4977</v>
      </c>
      <c r="W6" s="97">
        <f>G6-M6-V6</f>
        <v>-972</v>
      </c>
      <c r="X6" s="97">
        <v>-3763</v>
      </c>
      <c r="Y6" s="97">
        <v>-3894</v>
      </c>
      <c r="Z6" s="97">
        <v>-3240</v>
      </c>
    </row>
    <row r="7" spans="1:26" ht="13.5" customHeight="1" x14ac:dyDescent="0.35">
      <c r="A7" s="68" t="s">
        <v>3</v>
      </c>
      <c r="B7" s="3"/>
      <c r="C7" s="89">
        <v>0</v>
      </c>
      <c r="D7" s="89">
        <v>0</v>
      </c>
      <c r="E7" s="89">
        <v>0</v>
      </c>
      <c r="F7" s="89"/>
      <c r="G7" s="89"/>
      <c r="H7" s="89"/>
      <c r="I7" s="89"/>
      <c r="J7" s="89">
        <v>0</v>
      </c>
      <c r="K7" s="89">
        <v>0</v>
      </c>
      <c r="L7" s="89"/>
      <c r="M7" s="89"/>
      <c r="N7" s="89"/>
      <c r="O7" s="89"/>
      <c r="P7" s="89"/>
      <c r="Q7" s="89"/>
      <c r="R7" s="89"/>
      <c r="S7" s="89"/>
      <c r="T7" s="89"/>
      <c r="U7" s="95"/>
      <c r="V7" s="95"/>
      <c r="W7" s="95"/>
      <c r="X7" s="95"/>
      <c r="Y7" s="95"/>
      <c r="Z7" s="95"/>
    </row>
    <row r="8" spans="1:26" ht="25" x14ac:dyDescent="0.35">
      <c r="A8" s="98" t="s">
        <v>4</v>
      </c>
      <c r="B8" s="99"/>
      <c r="C8" s="89">
        <v>4203.0280000000002</v>
      </c>
      <c r="D8" s="89">
        <v>4954.1329999999998</v>
      </c>
      <c r="E8" s="89">
        <v>5357.1369999999997</v>
      </c>
      <c r="F8" s="89">
        <v>5785.9939999999997</v>
      </c>
      <c r="G8" s="89">
        <v>10963</v>
      </c>
      <c r="H8" s="89"/>
      <c r="I8" s="89"/>
      <c r="J8" s="89">
        <v>2321.6210000000001</v>
      </c>
      <c r="K8" s="89">
        <v>2692.4630000000002</v>
      </c>
      <c r="L8" s="89">
        <v>2865.5129999999999</v>
      </c>
      <c r="M8" s="89">
        <v>5701</v>
      </c>
      <c r="N8" s="89">
        <v>6501</v>
      </c>
      <c r="O8" s="89"/>
      <c r="P8" s="89"/>
      <c r="Q8" s="89">
        <v>1336.021</v>
      </c>
      <c r="R8" s="89">
        <v>1584.46</v>
      </c>
      <c r="S8" s="89">
        <v>3346.2220000000002</v>
      </c>
      <c r="T8" s="89">
        <v>2661</v>
      </c>
      <c r="U8" s="89">
        <f>M8-S8</f>
        <v>2354.7779999999998</v>
      </c>
      <c r="V8" s="89">
        <v>2786</v>
      </c>
      <c r="W8" s="89">
        <f t="shared" ref="W8:W35" si="0">G8-M8-V8</f>
        <v>2476</v>
      </c>
      <c r="X8" s="89">
        <v>2397</v>
      </c>
      <c r="Y8" s="89">
        <v>3174</v>
      </c>
      <c r="Z8" s="89">
        <v>3428</v>
      </c>
    </row>
    <row r="9" spans="1:26" ht="13.5" customHeight="1" x14ac:dyDescent="0.35">
      <c r="A9" s="98" t="s">
        <v>5</v>
      </c>
      <c r="B9" s="99"/>
      <c r="C9" s="89">
        <v>423.05799999999999</v>
      </c>
      <c r="D9" s="89">
        <v>1047.6849999999999</v>
      </c>
      <c r="E9" s="89">
        <v>915.55899999999997</v>
      </c>
      <c r="F9" s="89">
        <v>1116.0039999999999</v>
      </c>
      <c r="G9" s="89">
        <v>3588</v>
      </c>
      <c r="H9" s="89"/>
      <c r="I9" s="89"/>
      <c r="J9" s="89">
        <v>237.38900000000001</v>
      </c>
      <c r="K9" s="89">
        <v>408.505</v>
      </c>
      <c r="L9" s="89">
        <v>533.83000000000004</v>
      </c>
      <c r="M9" s="89">
        <v>1345</v>
      </c>
      <c r="N9" s="89">
        <v>0</v>
      </c>
      <c r="O9" s="89"/>
      <c r="P9" s="89"/>
      <c r="Q9" s="89">
        <v>276.024</v>
      </c>
      <c r="R9" s="89">
        <v>306.14999999999998</v>
      </c>
      <c r="S9" s="89">
        <v>0</v>
      </c>
      <c r="T9" s="89">
        <v>968</v>
      </c>
      <c r="U9" s="89">
        <f t="shared" ref="U9:U31" si="1">M9-S9</f>
        <v>1345</v>
      </c>
      <c r="V9" s="89">
        <v>805</v>
      </c>
      <c r="W9" s="89">
        <f t="shared" si="0"/>
        <v>1438</v>
      </c>
      <c r="X9" s="89">
        <v>930</v>
      </c>
      <c r="Y9" s="89">
        <v>0</v>
      </c>
      <c r="Z9" s="89">
        <v>0</v>
      </c>
    </row>
    <row r="10" spans="1:26" ht="13.5" customHeight="1" x14ac:dyDescent="0.35">
      <c r="A10" s="98" t="s">
        <v>6</v>
      </c>
      <c r="B10" s="99"/>
      <c r="C10" s="89">
        <v>-70.995999999999995</v>
      </c>
      <c r="D10" s="89">
        <v>-73.991</v>
      </c>
      <c r="E10" s="89">
        <v>-176.41499999999999</v>
      </c>
      <c r="F10" s="89">
        <v>-772.35299999999995</v>
      </c>
      <c r="G10" s="89">
        <v>-1627</v>
      </c>
      <c r="H10" s="89"/>
      <c r="I10" s="89"/>
      <c r="J10" s="89">
        <v>-34.078000000000003</v>
      </c>
      <c r="K10" s="89">
        <v>-78.593999999999994</v>
      </c>
      <c r="L10" s="89">
        <v>-254.685</v>
      </c>
      <c r="M10" s="89">
        <v>-720</v>
      </c>
      <c r="N10" s="89">
        <v>-899</v>
      </c>
      <c r="O10" s="89"/>
      <c r="P10" s="89"/>
      <c r="Q10" s="89">
        <v>-197.875</v>
      </c>
      <c r="R10" s="89">
        <v>-319.79300000000001</v>
      </c>
      <c r="S10" s="89">
        <v>-359.16399999999999</v>
      </c>
      <c r="T10" s="89">
        <v>-384</v>
      </c>
      <c r="U10" s="89">
        <f t="shared" si="1"/>
        <v>-360.83600000000001</v>
      </c>
      <c r="V10" s="89">
        <v>-325</v>
      </c>
      <c r="W10" s="89">
        <f t="shared" si="0"/>
        <v>-582</v>
      </c>
      <c r="X10" s="89">
        <v>-475</v>
      </c>
      <c r="Y10" s="89">
        <v>-424</v>
      </c>
      <c r="Z10" s="89">
        <v>-364</v>
      </c>
    </row>
    <row r="11" spans="1:26" ht="13.5" customHeight="1" x14ac:dyDescent="0.35">
      <c r="A11" s="98" t="s">
        <v>7</v>
      </c>
      <c r="B11" s="99"/>
      <c r="C11" s="89">
        <v>3627.0520000000001</v>
      </c>
      <c r="D11" s="89">
        <v>3626.9609999999998</v>
      </c>
      <c r="E11" s="89">
        <v>3402.6619999999998</v>
      </c>
      <c r="F11" s="89">
        <v>3911</v>
      </c>
      <c r="G11" s="89">
        <v>11626</v>
      </c>
      <c r="H11" s="89"/>
      <c r="I11" s="89"/>
      <c r="J11" s="89">
        <v>1749.787</v>
      </c>
      <c r="K11" s="89">
        <v>1750.5360000000001</v>
      </c>
      <c r="L11" s="89">
        <v>1814.354</v>
      </c>
      <c r="M11" s="89">
        <v>4749</v>
      </c>
      <c r="N11" s="89">
        <v>7568</v>
      </c>
      <c r="O11" s="89"/>
      <c r="P11" s="89"/>
      <c r="Q11" s="89">
        <v>945.97500000000002</v>
      </c>
      <c r="R11" s="89">
        <v>1149.7819999999999</v>
      </c>
      <c r="S11" s="89">
        <v>2079.4929999999999</v>
      </c>
      <c r="T11" s="89">
        <v>2197</v>
      </c>
      <c r="U11" s="89">
        <f t="shared" si="1"/>
        <v>2669.5070000000001</v>
      </c>
      <c r="V11" s="89">
        <v>3087</v>
      </c>
      <c r="W11" s="89">
        <f t="shared" si="0"/>
        <v>3790</v>
      </c>
      <c r="X11" s="89">
        <v>3759</v>
      </c>
      <c r="Y11" s="89">
        <v>3809</v>
      </c>
      <c r="Z11" s="89">
        <v>4170</v>
      </c>
    </row>
    <row r="12" spans="1:26" ht="13.5" customHeight="1" x14ac:dyDescent="0.35">
      <c r="A12" s="98" t="s">
        <v>280</v>
      </c>
      <c r="B12" s="99"/>
      <c r="C12" s="89">
        <v>0</v>
      </c>
      <c r="D12" s="89">
        <v>0</v>
      </c>
      <c r="E12" s="89">
        <v>782.63900000000001</v>
      </c>
      <c r="F12" s="89">
        <v>-379.54</v>
      </c>
      <c r="G12" s="89">
        <v>-2892</v>
      </c>
      <c r="H12" s="89"/>
      <c r="I12" s="89"/>
      <c r="J12" s="89">
        <v>0</v>
      </c>
      <c r="K12" s="89">
        <v>-143.255</v>
      </c>
      <c r="L12" s="89">
        <v>-344.036</v>
      </c>
      <c r="M12" s="89">
        <v>-2146</v>
      </c>
      <c r="N12" s="89">
        <v>0</v>
      </c>
      <c r="O12" s="89"/>
      <c r="P12" s="89"/>
      <c r="Q12" s="89">
        <v>-343.53</v>
      </c>
      <c r="R12" s="89">
        <v>308.02600000000001</v>
      </c>
      <c r="S12" s="89">
        <v>11591.474</v>
      </c>
      <c r="T12" s="89">
        <v>11591</v>
      </c>
      <c r="U12" s="89">
        <f t="shared" si="1"/>
        <v>-13737.474</v>
      </c>
      <c r="V12" s="89">
        <v>-408</v>
      </c>
      <c r="W12" s="89">
        <f t="shared" si="0"/>
        <v>-338</v>
      </c>
      <c r="X12" s="89">
        <v>0</v>
      </c>
      <c r="Y12" s="89">
        <v>0</v>
      </c>
      <c r="Z12" s="89"/>
    </row>
    <row r="13" spans="1:26" ht="13.5" customHeight="1" x14ac:dyDescent="0.35">
      <c r="A13" s="98" t="s">
        <v>314</v>
      </c>
      <c r="B13" s="99"/>
      <c r="C13" s="89">
        <v>0</v>
      </c>
      <c r="D13" s="89">
        <v>0</v>
      </c>
      <c r="E13" s="89">
        <v>0</v>
      </c>
      <c r="F13" s="89">
        <v>0</v>
      </c>
      <c r="G13" s="89">
        <v>-3386</v>
      </c>
      <c r="H13" s="89"/>
      <c r="I13" s="89"/>
      <c r="J13" s="89"/>
      <c r="K13" s="89"/>
      <c r="L13" s="89"/>
      <c r="M13" s="89"/>
      <c r="N13" s="89">
        <v>0</v>
      </c>
      <c r="O13" s="89"/>
      <c r="P13" s="89"/>
      <c r="Q13" s="89"/>
      <c r="R13" s="89"/>
      <c r="S13" s="89">
        <v>0</v>
      </c>
      <c r="T13" s="89">
        <v>0</v>
      </c>
      <c r="U13" s="89">
        <v>0</v>
      </c>
      <c r="V13" s="89">
        <v>0</v>
      </c>
      <c r="W13" s="89">
        <f t="shared" si="0"/>
        <v>-3386</v>
      </c>
      <c r="X13" s="89">
        <v>0</v>
      </c>
      <c r="Y13" s="89">
        <v>0</v>
      </c>
      <c r="Z13" s="89"/>
    </row>
    <row r="14" spans="1:26" ht="13.5" customHeight="1" x14ac:dyDescent="0.35">
      <c r="A14" s="98" t="s">
        <v>8</v>
      </c>
      <c r="B14" s="99"/>
      <c r="C14" s="89">
        <v>0</v>
      </c>
      <c r="D14" s="89">
        <v>0</v>
      </c>
      <c r="E14" s="89">
        <v>-988.745</v>
      </c>
      <c r="F14" s="89">
        <v>-3821.8249999999998</v>
      </c>
      <c r="G14" s="89">
        <v>0</v>
      </c>
      <c r="H14" s="89"/>
      <c r="I14" s="89"/>
      <c r="J14" s="89">
        <v>0</v>
      </c>
      <c r="K14" s="89">
        <v>0</v>
      </c>
      <c r="L14" s="89">
        <v>0</v>
      </c>
      <c r="M14" s="89"/>
      <c r="N14" s="89">
        <v>0</v>
      </c>
      <c r="O14" s="89"/>
      <c r="P14" s="89"/>
      <c r="Q14" s="89">
        <v>0</v>
      </c>
      <c r="R14" s="89">
        <v>-3821.8249999999998</v>
      </c>
      <c r="S14" s="89">
        <v>0</v>
      </c>
      <c r="T14" s="89">
        <v>0</v>
      </c>
      <c r="U14" s="89">
        <f t="shared" si="1"/>
        <v>0</v>
      </c>
      <c r="V14" s="89">
        <v>0</v>
      </c>
      <c r="W14" s="89">
        <f t="shared" si="0"/>
        <v>0</v>
      </c>
      <c r="X14" s="89">
        <v>0</v>
      </c>
      <c r="Y14" s="89">
        <v>0</v>
      </c>
      <c r="Z14" s="89"/>
    </row>
    <row r="15" spans="1:26" ht="13.5" customHeight="1" x14ac:dyDescent="0.35">
      <c r="A15" s="98" t="s">
        <v>9</v>
      </c>
      <c r="B15" s="99"/>
      <c r="C15" s="89">
        <v>353.22899999999998</v>
      </c>
      <c r="D15" s="89">
        <v>2091.9119999999998</v>
      </c>
      <c r="E15" s="89">
        <v>848.79200000000003</v>
      </c>
      <c r="F15" s="89">
        <v>5114.5169999999998</v>
      </c>
      <c r="G15" s="89">
        <v>1405</v>
      </c>
      <c r="H15" s="89"/>
      <c r="I15" s="89"/>
      <c r="J15" s="89">
        <v>1314.6880000000001</v>
      </c>
      <c r="K15" s="89">
        <v>485.17200000000003</v>
      </c>
      <c r="L15" s="89">
        <v>2164.0709999999999</v>
      </c>
      <c r="M15" s="89">
        <v>2722</v>
      </c>
      <c r="N15" s="89">
        <v>-1797</v>
      </c>
      <c r="O15" s="89"/>
      <c r="P15" s="89"/>
      <c r="Q15" s="89">
        <v>3041.3589999999999</v>
      </c>
      <c r="R15" s="89">
        <v>-90.912999999999997</v>
      </c>
      <c r="S15" s="89">
        <v>-2008.3489999999999</v>
      </c>
      <c r="T15" s="89">
        <v>-2032</v>
      </c>
      <c r="U15" s="89">
        <f t="shared" si="1"/>
        <v>4730.3490000000002</v>
      </c>
      <c r="V15" s="89">
        <v>-357</v>
      </c>
      <c r="W15" s="89">
        <f t="shared" si="0"/>
        <v>-960</v>
      </c>
      <c r="X15" s="89">
        <v>-1433</v>
      </c>
      <c r="Y15" s="89">
        <v>-364</v>
      </c>
      <c r="Z15" s="89">
        <v>-62</v>
      </c>
    </row>
    <row r="16" spans="1:26" ht="13.5" customHeight="1" x14ac:dyDescent="0.35">
      <c r="A16" s="98" t="s">
        <v>10</v>
      </c>
      <c r="B16" s="99"/>
      <c r="C16" s="89">
        <v>147.65700000000001</v>
      </c>
      <c r="D16" s="89">
        <v>7.4080000000000004</v>
      </c>
      <c r="E16" s="89">
        <v>98.825999999999993</v>
      </c>
      <c r="F16" s="89">
        <v>338.76</v>
      </c>
      <c r="G16" s="89">
        <v>-61</v>
      </c>
      <c r="H16" s="89"/>
      <c r="I16" s="89"/>
      <c r="J16" s="89">
        <v>82.897000000000006</v>
      </c>
      <c r="K16" s="89">
        <v>29.548999999999999</v>
      </c>
      <c r="L16" s="89">
        <v>113.34699999999999</v>
      </c>
      <c r="M16" s="89">
        <v>-74</v>
      </c>
      <c r="N16" s="89">
        <v>157</v>
      </c>
      <c r="O16" s="89"/>
      <c r="P16" s="89"/>
      <c r="Q16" s="89">
        <v>-11.058999999999999</v>
      </c>
      <c r="R16" s="89">
        <v>236.47200000000001</v>
      </c>
      <c r="S16" s="89">
        <v>0</v>
      </c>
      <c r="T16" s="89">
        <v>-127</v>
      </c>
      <c r="U16" s="89">
        <f t="shared" si="1"/>
        <v>-74</v>
      </c>
      <c r="V16" s="89">
        <v>-24</v>
      </c>
      <c r="W16" s="89">
        <f t="shared" si="0"/>
        <v>37</v>
      </c>
      <c r="X16" s="89">
        <v>41</v>
      </c>
      <c r="Y16" s="89">
        <v>116</v>
      </c>
      <c r="Z16" s="89">
        <v>-22</v>
      </c>
    </row>
    <row r="17" spans="1:26" ht="13.5" customHeight="1" x14ac:dyDescent="0.35">
      <c r="A17" s="98" t="s">
        <v>11</v>
      </c>
      <c r="B17" s="99"/>
      <c r="C17" s="89">
        <v>161.56200000000001</v>
      </c>
      <c r="D17" s="89">
        <v>7.7549999999999999</v>
      </c>
      <c r="E17" s="89">
        <v>66.149000000000001</v>
      </c>
      <c r="F17" s="89">
        <v>44.893999999999998</v>
      </c>
      <c r="G17" s="89">
        <v>117</v>
      </c>
      <c r="H17" s="89"/>
      <c r="I17" s="89"/>
      <c r="J17" s="89">
        <v>4.726</v>
      </c>
      <c r="K17" s="89">
        <v>5.8419999999999996</v>
      </c>
      <c r="L17" s="89">
        <v>1.528</v>
      </c>
      <c r="M17" s="89">
        <v>15</v>
      </c>
      <c r="N17" s="89">
        <v>11</v>
      </c>
      <c r="O17" s="89"/>
      <c r="P17" s="89"/>
      <c r="Q17" s="89">
        <v>-1.5249999999999999</v>
      </c>
      <c r="R17" s="89">
        <v>44.890999999999998</v>
      </c>
      <c r="S17" s="89">
        <v>0</v>
      </c>
      <c r="T17" s="89">
        <v>0</v>
      </c>
      <c r="U17" s="89">
        <f t="shared" si="1"/>
        <v>15</v>
      </c>
      <c r="V17" s="89">
        <v>2</v>
      </c>
      <c r="W17" s="89">
        <f t="shared" si="0"/>
        <v>100</v>
      </c>
      <c r="X17" s="89">
        <v>0</v>
      </c>
      <c r="Y17" s="89">
        <v>-24</v>
      </c>
      <c r="Z17" s="89">
        <v>3</v>
      </c>
    </row>
    <row r="18" spans="1:26" ht="13.5" customHeight="1" x14ac:dyDescent="0.35">
      <c r="A18" s="98" t="s">
        <v>12</v>
      </c>
      <c r="B18" s="99"/>
      <c r="C18" s="89">
        <v>-5.976</v>
      </c>
      <c r="D18" s="89">
        <v>-14.356</v>
      </c>
      <c r="E18" s="89">
        <v>-0.44500000000000001</v>
      </c>
      <c r="F18" s="89">
        <v>649.245</v>
      </c>
      <c r="G18" s="89">
        <v>-179</v>
      </c>
      <c r="H18" s="89"/>
      <c r="I18" s="89"/>
      <c r="J18" s="89">
        <v>-7.782</v>
      </c>
      <c r="K18" s="89">
        <v>38.606999999999999</v>
      </c>
      <c r="L18" s="89">
        <v>-0.61799999999999999</v>
      </c>
      <c r="M18" s="89">
        <v>-10</v>
      </c>
      <c r="N18" s="89">
        <v>-181</v>
      </c>
      <c r="O18" s="89"/>
      <c r="P18" s="89"/>
      <c r="Q18" s="89">
        <v>-0.88200000000000001</v>
      </c>
      <c r="R18" s="89">
        <v>650.745</v>
      </c>
      <c r="S18" s="89">
        <v>0</v>
      </c>
      <c r="T18" s="89">
        <v>0</v>
      </c>
      <c r="U18" s="89">
        <f t="shared" si="1"/>
        <v>-10</v>
      </c>
      <c r="V18" s="89">
        <v>27</v>
      </c>
      <c r="W18" s="89">
        <f t="shared" si="0"/>
        <v>-196</v>
      </c>
      <c r="X18" s="89">
        <v>0</v>
      </c>
      <c r="Y18" s="89">
        <v>-181</v>
      </c>
      <c r="Z18" s="89">
        <v>4</v>
      </c>
    </row>
    <row r="19" spans="1:26" ht="13.5" customHeight="1" x14ac:dyDescent="0.35">
      <c r="A19" s="98" t="s">
        <v>13</v>
      </c>
      <c r="B19" s="99"/>
      <c r="C19" s="89">
        <v>-24.181000000000001</v>
      </c>
      <c r="D19" s="89">
        <v>25.428999999999998</v>
      </c>
      <c r="E19" s="89">
        <v>-341.30399999999997</v>
      </c>
      <c r="F19" s="89">
        <v>-184.655</v>
      </c>
      <c r="G19" s="89">
        <v>-37</v>
      </c>
      <c r="H19" s="89"/>
      <c r="I19" s="89"/>
      <c r="J19" s="89">
        <v>-40.531999999999996</v>
      </c>
      <c r="K19" s="89">
        <v>-80.37</v>
      </c>
      <c r="L19" s="89">
        <v>8.0559999999999992</v>
      </c>
      <c r="M19" s="89">
        <v>26</v>
      </c>
      <c r="N19" s="89">
        <v>-15</v>
      </c>
      <c r="O19" s="89"/>
      <c r="P19" s="89"/>
      <c r="Q19" s="89">
        <v>37.235999999999997</v>
      </c>
      <c r="R19" s="89">
        <v>-229.947</v>
      </c>
      <c r="S19" s="89">
        <v>0</v>
      </c>
      <c r="T19" s="89">
        <v>0</v>
      </c>
      <c r="U19" s="89">
        <f t="shared" si="1"/>
        <v>26</v>
      </c>
      <c r="V19" s="89">
        <v>13</v>
      </c>
      <c r="W19" s="89">
        <f t="shared" si="0"/>
        <v>-76</v>
      </c>
      <c r="X19" s="89">
        <v>0</v>
      </c>
      <c r="Y19" s="89">
        <v>-6</v>
      </c>
      <c r="Z19" s="89">
        <v>14</v>
      </c>
    </row>
    <row r="20" spans="1:26" ht="13.5" customHeight="1" x14ac:dyDescent="0.35">
      <c r="A20" s="98" t="s">
        <v>14</v>
      </c>
      <c r="B20" s="99"/>
      <c r="C20" s="89">
        <v>4337.2060000000001</v>
      </c>
      <c r="D20" s="89">
        <v>-2404.415</v>
      </c>
      <c r="E20" s="89">
        <v>7674.875</v>
      </c>
      <c r="F20" s="89">
        <v>-758.96100000000001</v>
      </c>
      <c r="G20" s="89">
        <v>-4467</v>
      </c>
      <c r="H20" s="89"/>
      <c r="I20" s="89"/>
      <c r="J20" s="89">
        <v>-1883.7159999999999</v>
      </c>
      <c r="K20" s="89">
        <v>3200.9520000000002</v>
      </c>
      <c r="L20" s="89">
        <v>-1175.2840000000001</v>
      </c>
      <c r="M20" s="89">
        <v>-5966</v>
      </c>
      <c r="N20" s="89">
        <v>-637</v>
      </c>
      <c r="O20" s="89"/>
      <c r="P20" s="89"/>
      <c r="Q20" s="89">
        <v>-78.542000000000002</v>
      </c>
      <c r="R20" s="89">
        <v>494.86500000000001</v>
      </c>
      <c r="S20" s="89">
        <v>5025.1319999999996</v>
      </c>
      <c r="T20" s="89">
        <v>4508</v>
      </c>
      <c r="U20" s="89">
        <f t="shared" si="1"/>
        <v>-10991.132</v>
      </c>
      <c r="V20" s="89">
        <v>1971</v>
      </c>
      <c r="W20" s="89">
        <f t="shared" si="0"/>
        <v>-472</v>
      </c>
      <c r="X20" s="89">
        <v>-690</v>
      </c>
      <c r="Y20" s="89">
        <v>53</v>
      </c>
      <c r="Z20" s="89">
        <v>-953</v>
      </c>
    </row>
    <row r="21" spans="1:26" ht="13.5" customHeight="1" x14ac:dyDescent="0.35">
      <c r="A21" s="98" t="s">
        <v>288</v>
      </c>
      <c r="B21" s="99"/>
      <c r="C21" s="89">
        <v>0</v>
      </c>
      <c r="D21" s="89">
        <v>-478.887</v>
      </c>
      <c r="E21" s="89">
        <v>0</v>
      </c>
      <c r="F21" s="89">
        <v>906.55411278999998</v>
      </c>
      <c r="G21" s="89">
        <v>13</v>
      </c>
      <c r="H21" s="89"/>
      <c r="I21" s="89"/>
      <c r="J21" s="89">
        <v>0</v>
      </c>
      <c r="K21" s="89">
        <v>0</v>
      </c>
      <c r="L21" s="89">
        <v>0</v>
      </c>
      <c r="M21" s="89">
        <v>25</v>
      </c>
      <c r="N21" s="89">
        <v>16</v>
      </c>
      <c r="O21" s="89"/>
      <c r="P21" s="89"/>
      <c r="Q21" s="89">
        <v>0</v>
      </c>
      <c r="R21" s="89">
        <v>906.55411278999998</v>
      </c>
      <c r="S21" s="89">
        <v>0</v>
      </c>
      <c r="T21" s="89">
        <v>0</v>
      </c>
      <c r="U21" s="89">
        <f t="shared" si="1"/>
        <v>25</v>
      </c>
      <c r="V21" s="89">
        <v>-52</v>
      </c>
      <c r="W21" s="89">
        <f t="shared" si="0"/>
        <v>40</v>
      </c>
      <c r="X21" s="89">
        <v>175</v>
      </c>
      <c r="Y21" s="89">
        <v>12</v>
      </c>
      <c r="Z21" s="89">
        <v>-3</v>
      </c>
    </row>
    <row r="22" spans="1:26" ht="13.5" customHeight="1" x14ac:dyDescent="0.35">
      <c r="A22" s="98" t="s">
        <v>15</v>
      </c>
      <c r="B22" s="99"/>
      <c r="C22" s="89">
        <v>248.345</v>
      </c>
      <c r="D22" s="89">
        <v>0</v>
      </c>
      <c r="E22" s="89">
        <v>-18.242999999999999</v>
      </c>
      <c r="F22" s="89">
        <v>-0.66700000000000004</v>
      </c>
      <c r="G22" s="89">
        <v>0</v>
      </c>
      <c r="H22" s="89"/>
      <c r="I22" s="89"/>
      <c r="J22" s="89">
        <v>0</v>
      </c>
      <c r="K22" s="89">
        <v>-9.8640000000000008</v>
      </c>
      <c r="L22" s="100">
        <v>-0.27900000000000003</v>
      </c>
      <c r="M22" s="89">
        <v>0</v>
      </c>
      <c r="N22" s="89">
        <v>941</v>
      </c>
      <c r="O22" s="89"/>
      <c r="P22" s="89"/>
      <c r="Q22" s="89">
        <v>-0.40600000000000003</v>
      </c>
      <c r="R22" s="89">
        <v>1.7999999999999999E-2</v>
      </c>
      <c r="S22" s="89">
        <v>0</v>
      </c>
      <c r="T22" s="89">
        <v>0</v>
      </c>
      <c r="U22" s="89">
        <f t="shared" si="1"/>
        <v>0</v>
      </c>
      <c r="V22" s="89">
        <v>0</v>
      </c>
      <c r="W22" s="89">
        <f t="shared" si="0"/>
        <v>0</v>
      </c>
      <c r="X22" s="89">
        <v>0</v>
      </c>
      <c r="Y22" s="89">
        <v>563</v>
      </c>
      <c r="Z22" s="89">
        <v>0</v>
      </c>
    </row>
    <row r="23" spans="1:26" ht="13.5" customHeight="1" x14ac:dyDescent="0.35">
      <c r="A23" s="98" t="s">
        <v>219</v>
      </c>
      <c r="B23" s="99"/>
      <c r="C23" s="89">
        <v>-140.535</v>
      </c>
      <c r="D23" s="89">
        <v>0</v>
      </c>
      <c r="E23" s="89">
        <v>0</v>
      </c>
      <c r="F23" s="89">
        <v>0</v>
      </c>
      <c r="G23" s="89">
        <v>0</v>
      </c>
      <c r="H23" s="89"/>
      <c r="I23" s="89"/>
      <c r="J23" s="89">
        <v>0</v>
      </c>
      <c r="K23" s="89">
        <v>0</v>
      </c>
      <c r="L23" s="89">
        <v>0</v>
      </c>
      <c r="M23" s="89">
        <v>0</v>
      </c>
      <c r="O23" s="89"/>
      <c r="P23" s="89"/>
      <c r="Q23" s="89">
        <v>0</v>
      </c>
      <c r="R23" s="89">
        <v>0</v>
      </c>
      <c r="S23" s="89">
        <v>0</v>
      </c>
      <c r="T23" s="89">
        <v>0</v>
      </c>
      <c r="U23" s="89">
        <f t="shared" si="1"/>
        <v>0</v>
      </c>
      <c r="V23" s="89">
        <v>0</v>
      </c>
      <c r="W23" s="89">
        <f t="shared" si="0"/>
        <v>0</v>
      </c>
      <c r="X23" s="89">
        <v>0</v>
      </c>
      <c r="Y23" s="89">
        <v>0</v>
      </c>
      <c r="Z23" s="89">
        <v>0</v>
      </c>
    </row>
    <row r="24" spans="1:26" ht="13.5" customHeight="1" x14ac:dyDescent="0.35">
      <c r="A24" s="98" t="s">
        <v>220</v>
      </c>
      <c r="B24" s="99"/>
      <c r="C24" s="89">
        <v>-306.24599999999998</v>
      </c>
      <c r="D24" s="89">
        <v>0</v>
      </c>
      <c r="E24" s="89">
        <v>0</v>
      </c>
      <c r="F24" s="89">
        <v>0</v>
      </c>
      <c r="G24" s="89">
        <v>0</v>
      </c>
      <c r="H24" s="89"/>
      <c r="I24" s="89"/>
      <c r="J24" s="89">
        <v>0</v>
      </c>
      <c r="K24" s="89">
        <v>0</v>
      </c>
      <c r="L24" s="89">
        <v>0</v>
      </c>
      <c r="M24" s="89"/>
      <c r="N24" s="89"/>
      <c r="O24" s="89"/>
      <c r="P24" s="89"/>
      <c r="Q24" s="89">
        <v>0</v>
      </c>
      <c r="R24" s="89">
        <v>0</v>
      </c>
      <c r="S24" s="89">
        <v>0</v>
      </c>
      <c r="T24" s="89">
        <v>0</v>
      </c>
      <c r="U24" s="89">
        <f t="shared" si="1"/>
        <v>0</v>
      </c>
      <c r="V24" s="89">
        <v>0</v>
      </c>
      <c r="W24" s="89">
        <f t="shared" si="0"/>
        <v>0</v>
      </c>
      <c r="X24" s="89">
        <v>0</v>
      </c>
      <c r="Y24" s="89">
        <v>240</v>
      </c>
      <c r="Z24" s="89">
        <v>16</v>
      </c>
    </row>
    <row r="25" spans="1:26" s="75" customFormat="1" ht="13.5" customHeight="1" x14ac:dyDescent="0.35">
      <c r="A25" s="98" t="s">
        <v>16</v>
      </c>
      <c r="B25" s="99"/>
      <c r="C25" s="89">
        <v>-8.1679999999999993</v>
      </c>
      <c r="D25" s="89">
        <v>-118.996</v>
      </c>
      <c r="E25" s="89">
        <v>168.32900000000001</v>
      </c>
      <c r="F25" s="89">
        <v>179.13200000000001</v>
      </c>
      <c r="G25" s="89">
        <v>25</v>
      </c>
      <c r="H25" s="89"/>
      <c r="I25" s="89"/>
      <c r="J25" s="89">
        <v>113.60299999999999</v>
      </c>
      <c r="K25" s="89">
        <v>70.176000000000002</v>
      </c>
      <c r="L25" s="89">
        <v>58.74</v>
      </c>
      <c r="M25" s="89">
        <v>18</v>
      </c>
      <c r="N25" s="89">
        <v>7</v>
      </c>
      <c r="O25" s="89"/>
      <c r="P25" s="89"/>
      <c r="Q25" s="89">
        <v>7.056</v>
      </c>
      <c r="R25" s="89">
        <v>113.336</v>
      </c>
      <c r="S25" s="89">
        <v>-63.728000000000002</v>
      </c>
      <c r="T25" s="89">
        <v>40</v>
      </c>
      <c r="U25" s="89">
        <f t="shared" si="1"/>
        <v>81.728000000000009</v>
      </c>
      <c r="V25" s="89">
        <v>0</v>
      </c>
      <c r="W25" s="89">
        <f t="shared" si="0"/>
        <v>7</v>
      </c>
      <c r="X25" s="89">
        <v>0</v>
      </c>
      <c r="Y25" s="89">
        <v>0</v>
      </c>
      <c r="Z25" s="89">
        <v>0</v>
      </c>
    </row>
    <row r="26" spans="1:26" ht="13.5" customHeight="1" x14ac:dyDescent="0.35">
      <c r="A26" s="68" t="s">
        <v>17</v>
      </c>
      <c r="B26" s="3"/>
      <c r="C26" s="89"/>
      <c r="D26" s="89"/>
      <c r="E26" s="89"/>
      <c r="F26" s="89"/>
      <c r="G26" s="89"/>
      <c r="H26" s="89"/>
      <c r="I26" s="89"/>
      <c r="J26" s="89">
        <v>0</v>
      </c>
      <c r="K26" s="89"/>
      <c r="L26" s="89"/>
      <c r="M26" s="89"/>
      <c r="N26" s="89"/>
      <c r="O26" s="89"/>
      <c r="P26" s="89"/>
      <c r="Q26" s="89"/>
      <c r="R26" s="89"/>
      <c r="S26" s="89"/>
      <c r="T26" s="89"/>
      <c r="U26" s="95"/>
      <c r="V26" s="95">
        <v>0</v>
      </c>
      <c r="W26" s="95"/>
      <c r="X26" s="89">
        <v>0</v>
      </c>
      <c r="Y26" s="89">
        <v>0</v>
      </c>
      <c r="Z26" s="89">
        <v>0</v>
      </c>
    </row>
    <row r="27" spans="1:26" ht="13.5" customHeight="1" x14ac:dyDescent="0.35">
      <c r="A27" s="98" t="s">
        <v>18</v>
      </c>
      <c r="B27" s="3"/>
      <c r="C27" s="89">
        <v>-1367.5060000000001</v>
      </c>
      <c r="D27" s="89">
        <v>-236.64599999999999</v>
      </c>
      <c r="E27" s="89">
        <v>96.084999999999994</v>
      </c>
      <c r="F27" s="89">
        <v>-1429.423</v>
      </c>
      <c r="G27" s="89">
        <v>-4212</v>
      </c>
      <c r="H27" s="89"/>
      <c r="I27" s="89"/>
      <c r="J27" s="89">
        <v>-26.274999999999999</v>
      </c>
      <c r="K27" s="89">
        <v>-1299.154</v>
      </c>
      <c r="L27" s="89">
        <v>-3415.471</v>
      </c>
      <c r="M27" s="89">
        <v>-6380</v>
      </c>
      <c r="N27" s="89">
        <v>-3617</v>
      </c>
      <c r="O27" s="89"/>
      <c r="P27" s="89"/>
      <c r="Q27" s="89">
        <v>-159.05500000000001</v>
      </c>
      <c r="R27" s="89">
        <v>2145.1030000000001</v>
      </c>
      <c r="S27" s="89">
        <v>-3902.3719999999998</v>
      </c>
      <c r="T27" s="89">
        <v>-3902</v>
      </c>
      <c r="U27" s="89">
        <f t="shared" si="1"/>
        <v>-2477.6280000000002</v>
      </c>
      <c r="V27" s="89">
        <v>1524</v>
      </c>
      <c r="W27" s="89">
        <f t="shared" si="0"/>
        <v>644</v>
      </c>
      <c r="X27" s="89">
        <v>-1541</v>
      </c>
      <c r="Y27" s="89">
        <v>-2076</v>
      </c>
      <c r="Z27" s="89">
        <v>-50</v>
      </c>
    </row>
    <row r="28" spans="1:26" ht="13.5" customHeight="1" x14ac:dyDescent="0.35">
      <c r="A28" s="98" t="s">
        <v>19</v>
      </c>
      <c r="B28" s="3"/>
      <c r="C28" s="89">
        <v>-2850.2579999999998</v>
      </c>
      <c r="D28" s="89">
        <v>-445.01600000000002</v>
      </c>
      <c r="E28" s="89">
        <v>1031.2760000000001</v>
      </c>
      <c r="F28" s="89">
        <v>-5573.1580000000004</v>
      </c>
      <c r="G28" s="89">
        <v>-3060</v>
      </c>
      <c r="H28" s="89"/>
      <c r="I28" s="89"/>
      <c r="J28" s="89">
        <v>-1601.1410000000001</v>
      </c>
      <c r="K28" s="89">
        <v>-553.96100000000001</v>
      </c>
      <c r="L28" s="89">
        <v>-2493.98</v>
      </c>
      <c r="M28" s="89">
        <v>-4653</v>
      </c>
      <c r="N28" s="89">
        <v>-1057</v>
      </c>
      <c r="O28" s="89"/>
      <c r="P28" s="89"/>
      <c r="Q28" s="89">
        <v>-2872.3180000000002</v>
      </c>
      <c r="R28" s="89">
        <v>-206.86</v>
      </c>
      <c r="S28" s="89">
        <v>-2573.4160000000002</v>
      </c>
      <c r="T28" s="89">
        <v>-2573</v>
      </c>
      <c r="U28" s="89">
        <f t="shared" si="1"/>
        <v>-2079.5839999999998</v>
      </c>
      <c r="V28" s="89">
        <v>2129</v>
      </c>
      <c r="W28" s="89">
        <f t="shared" si="0"/>
        <v>-536</v>
      </c>
      <c r="X28" s="89">
        <v>-3057</v>
      </c>
      <c r="Y28" s="89">
        <v>2000</v>
      </c>
      <c r="Z28" s="89">
        <v>758</v>
      </c>
    </row>
    <row r="29" spans="1:26" ht="13.5" customHeight="1" x14ac:dyDescent="0.35">
      <c r="A29" s="98" t="s">
        <v>20</v>
      </c>
      <c r="B29" s="3"/>
      <c r="C29" s="89">
        <v>1124.271</v>
      </c>
      <c r="D29" s="89">
        <v>-1743.511</v>
      </c>
      <c r="E29" s="89">
        <v>-345.68200000000002</v>
      </c>
      <c r="F29" s="89">
        <v>-4817.3310000000001</v>
      </c>
      <c r="G29" s="89">
        <v>4451</v>
      </c>
      <c r="H29" s="89"/>
      <c r="I29" s="89"/>
      <c r="J29" s="89">
        <v>-231.08600000000001</v>
      </c>
      <c r="K29" s="89">
        <v>775.98299999999995</v>
      </c>
      <c r="L29" s="89">
        <v>12.472</v>
      </c>
      <c r="M29" s="89">
        <v>426</v>
      </c>
      <c r="N29" s="89">
        <v>-780</v>
      </c>
      <c r="O29" s="89"/>
      <c r="P29" s="89"/>
      <c r="Q29" s="89">
        <v>-2665.6860000000001</v>
      </c>
      <c r="R29" s="89">
        <v>-2164.1170000000002</v>
      </c>
      <c r="S29" s="89">
        <v>-10.718999999999999</v>
      </c>
      <c r="T29" s="89">
        <v>-11</v>
      </c>
      <c r="U29" s="89">
        <f t="shared" si="1"/>
        <v>436.71899999999999</v>
      </c>
      <c r="V29" s="89">
        <v>3507</v>
      </c>
      <c r="W29" s="89">
        <f t="shared" si="0"/>
        <v>518</v>
      </c>
      <c r="X29" s="89">
        <v>-709</v>
      </c>
      <c r="Y29" s="89">
        <v>-71</v>
      </c>
      <c r="Z29" s="89">
        <v>428</v>
      </c>
    </row>
    <row r="30" spans="1:26" ht="13.5" customHeight="1" x14ac:dyDescent="0.35">
      <c r="A30" s="98" t="s">
        <v>21</v>
      </c>
      <c r="B30" s="3"/>
      <c r="C30" s="89">
        <v>726.39200000000005</v>
      </c>
      <c r="D30" s="89">
        <v>1631.549</v>
      </c>
      <c r="E30" s="89">
        <v>213.70500000000001</v>
      </c>
      <c r="F30" s="89">
        <v>1584</v>
      </c>
      <c r="G30" s="89">
        <v>-618</v>
      </c>
      <c r="H30" s="89"/>
      <c r="I30" s="89"/>
      <c r="J30" s="89">
        <v>-728.41600000000005</v>
      </c>
      <c r="K30" s="89">
        <v>-1368.7349999999999</v>
      </c>
      <c r="L30" s="89">
        <v>-272.13200000000001</v>
      </c>
      <c r="M30" s="89">
        <v>787</v>
      </c>
      <c r="N30" s="89">
        <v>1228</v>
      </c>
      <c r="O30" s="89"/>
      <c r="P30" s="89"/>
      <c r="Q30" s="89">
        <v>-1015.018</v>
      </c>
      <c r="R30" s="89">
        <v>2896.5250000000001</v>
      </c>
      <c r="S30" s="89">
        <v>1180.0909999999999</v>
      </c>
      <c r="T30" s="89">
        <v>1216</v>
      </c>
      <c r="U30" s="89">
        <f t="shared" si="1"/>
        <v>-393.09099999999989</v>
      </c>
      <c r="V30" s="89">
        <v>-3354</v>
      </c>
      <c r="W30" s="89">
        <f t="shared" si="0"/>
        <v>1949</v>
      </c>
      <c r="X30" s="89">
        <v>1222</v>
      </c>
      <c r="Y30" s="89">
        <v>6</v>
      </c>
      <c r="Z30" s="89">
        <v>-2506</v>
      </c>
    </row>
    <row r="31" spans="1:26" ht="13.5" customHeight="1" x14ac:dyDescent="0.35">
      <c r="A31" s="98" t="s">
        <v>22</v>
      </c>
      <c r="B31" s="3"/>
      <c r="C31" s="89">
        <v>847.36099999999999</v>
      </c>
      <c r="D31" s="89">
        <v>-678.31799999999998</v>
      </c>
      <c r="E31" s="89">
        <v>1075.664</v>
      </c>
      <c r="F31" s="89">
        <v>4591.9870000000001</v>
      </c>
      <c r="G31" s="89">
        <v>-5505</v>
      </c>
      <c r="H31" s="89"/>
      <c r="I31" s="89"/>
      <c r="J31" s="89">
        <v>-593.01300000000003</v>
      </c>
      <c r="K31" s="89">
        <v>173.739</v>
      </c>
      <c r="L31" s="89">
        <v>276.17899999999997</v>
      </c>
      <c r="M31" s="89">
        <v>-1210</v>
      </c>
      <c r="N31" s="89">
        <v>288</v>
      </c>
      <c r="O31" s="89"/>
      <c r="P31" s="89"/>
      <c r="Q31" s="89">
        <v>2194.81</v>
      </c>
      <c r="R31" s="89">
        <v>2120.998</v>
      </c>
      <c r="S31" s="89">
        <v>-1716.306</v>
      </c>
      <c r="T31" s="89">
        <v>-1716</v>
      </c>
      <c r="U31" s="89">
        <f t="shared" si="1"/>
        <v>506.30600000000004</v>
      </c>
      <c r="V31" s="89">
        <v>-2587</v>
      </c>
      <c r="W31" s="89">
        <f t="shared" si="0"/>
        <v>-1708</v>
      </c>
      <c r="X31" s="89">
        <v>231</v>
      </c>
      <c r="Y31" s="89">
        <v>57</v>
      </c>
      <c r="Z31" s="89">
        <v>956</v>
      </c>
    </row>
    <row r="32" spans="1:26" ht="13.5" customHeight="1" x14ac:dyDescent="0.35">
      <c r="A32" s="85" t="s">
        <v>23</v>
      </c>
      <c r="B32" s="101"/>
      <c r="C32" s="102">
        <f>SUM(C6:C31)</f>
        <v>11437.504000000001</v>
      </c>
      <c r="D32" s="102">
        <f>SUM(D6:D31)</f>
        <v>11949.657999999999</v>
      </c>
      <c r="E32" s="102">
        <f>SUM(E6:E31)</f>
        <v>18512.981</v>
      </c>
      <c r="F32" s="102">
        <f>SUM(F6:F31)</f>
        <v>21720.989112790005</v>
      </c>
      <c r="G32" s="102">
        <f>SUM(G6:G31)</f>
        <v>12196</v>
      </c>
      <c r="H32" s="103"/>
      <c r="I32" s="103"/>
      <c r="J32" s="102">
        <f>SUM(J6:J31)</f>
        <v>4660.0330000000022</v>
      </c>
      <c r="K32" s="102">
        <f>SUM(K6:K31)</f>
        <v>3986.1600000000021</v>
      </c>
      <c r="L32" s="102">
        <f>SUM(L6:L31)</f>
        <v>7473.607</v>
      </c>
      <c r="M32" s="102">
        <f>SUM(M6:M31)</f>
        <v>6656</v>
      </c>
      <c r="N32" s="102">
        <f>SUM(N6:N31)</f>
        <v>77</v>
      </c>
      <c r="O32" s="103"/>
      <c r="Q32" s="102">
        <f t="shared" ref="Q32:V32" si="2">SUM(Q6:Q31)</f>
        <v>4040.1330000000025</v>
      </c>
      <c r="R32" s="102">
        <f t="shared" si="2"/>
        <v>10231.73511279</v>
      </c>
      <c r="S32" s="102">
        <f t="shared" si="2"/>
        <v>4670.4430000000011</v>
      </c>
      <c r="T32" s="102">
        <f t="shared" si="2"/>
        <v>4670</v>
      </c>
      <c r="U32" s="102">
        <f t="shared" si="2"/>
        <v>1985.5570000000021</v>
      </c>
      <c r="V32" s="102">
        <f t="shared" si="2"/>
        <v>3767</v>
      </c>
      <c r="W32" s="102">
        <f t="shared" si="0"/>
        <v>1773</v>
      </c>
      <c r="X32" s="102">
        <f>SUM(X6:X31)</f>
        <v>-2913</v>
      </c>
      <c r="Y32" s="102">
        <f>SUM(Y6:Y31)</f>
        <v>2990</v>
      </c>
      <c r="Z32" s="102">
        <f>SUM(Z6:Z31)</f>
        <v>2577</v>
      </c>
    </row>
    <row r="33" spans="1:26" ht="13.5" customHeight="1" x14ac:dyDescent="0.35">
      <c r="A33" s="68" t="s">
        <v>24</v>
      </c>
      <c r="B33" s="3"/>
      <c r="C33" s="97">
        <v>-2420.2330000000002</v>
      </c>
      <c r="D33" s="97">
        <v>-2649.0479999999998</v>
      </c>
      <c r="E33" s="97">
        <v>-2099.4380000000001</v>
      </c>
      <c r="F33" s="97">
        <v>-2547.5680000000002</v>
      </c>
      <c r="G33" s="97">
        <v>-8258</v>
      </c>
      <c r="H33" s="89"/>
      <c r="I33" s="89"/>
      <c r="J33" s="89">
        <v>-1322.154</v>
      </c>
      <c r="K33" s="97">
        <v>-1033.432</v>
      </c>
      <c r="L33" s="97">
        <v>-1291.079</v>
      </c>
      <c r="M33" s="97">
        <v>-3467</v>
      </c>
      <c r="N33" s="97">
        <v>-7038</v>
      </c>
      <c r="O33" s="97"/>
      <c r="P33" s="97"/>
      <c r="Q33" s="97">
        <v>-804.702</v>
      </c>
      <c r="R33" s="97">
        <v>-451.78699999999998</v>
      </c>
      <c r="S33" s="97">
        <v>-1181.4349999999999</v>
      </c>
      <c r="T33" s="97">
        <v>-1181.4349999999999</v>
      </c>
      <c r="U33" s="97">
        <f>M33-S33</f>
        <v>-2285.5650000000001</v>
      </c>
      <c r="V33" s="97">
        <v>-2097</v>
      </c>
      <c r="W33" s="97">
        <f t="shared" si="0"/>
        <v>-2694</v>
      </c>
      <c r="X33" s="97">
        <v>-2952</v>
      </c>
      <c r="Y33" s="97">
        <v>-3479</v>
      </c>
      <c r="Z33" s="97">
        <v>-3144</v>
      </c>
    </row>
    <row r="34" spans="1:26" ht="13.5" customHeight="1" thickBot="1" x14ac:dyDescent="0.4">
      <c r="A34" s="68" t="s">
        <v>25</v>
      </c>
      <c r="B34" s="3"/>
      <c r="C34" s="97">
        <v>-519.76099999999997</v>
      </c>
      <c r="D34" s="97">
        <v>-1680.242</v>
      </c>
      <c r="E34" s="97">
        <v>-1679.085</v>
      </c>
      <c r="F34" s="97">
        <v>-6105.982</v>
      </c>
      <c r="G34" s="97">
        <v>-1679</v>
      </c>
      <c r="H34" s="89"/>
      <c r="I34" s="89"/>
      <c r="J34" s="89">
        <v>-1251.25</v>
      </c>
      <c r="K34" s="97">
        <v>-1210.67</v>
      </c>
      <c r="L34" s="97">
        <v>-1861.8209999999999</v>
      </c>
      <c r="M34" s="97">
        <v>-3341</v>
      </c>
      <c r="N34" s="97">
        <v>-780</v>
      </c>
      <c r="O34" s="97"/>
      <c r="P34" s="97"/>
      <c r="Q34" s="97">
        <v>-1594.87</v>
      </c>
      <c r="R34" s="97">
        <v>-2649.2910000000002</v>
      </c>
      <c r="S34" s="97">
        <v>-1896.4349999999999</v>
      </c>
      <c r="T34" s="97">
        <v>-1896.4349999999999</v>
      </c>
      <c r="U34" s="97">
        <f>M34-S34</f>
        <v>-1444.5650000000001</v>
      </c>
      <c r="V34" s="97">
        <v>1644</v>
      </c>
      <c r="W34" s="97">
        <f t="shared" si="0"/>
        <v>18</v>
      </c>
      <c r="X34" s="97">
        <v>-193</v>
      </c>
      <c r="Y34" s="97">
        <v>-587</v>
      </c>
      <c r="Z34" s="97">
        <v>-590</v>
      </c>
    </row>
    <row r="35" spans="1:26" ht="13.5" customHeight="1" thickBot="1" x14ac:dyDescent="0.4">
      <c r="A35" s="104" t="s">
        <v>26</v>
      </c>
      <c r="B35" s="105"/>
      <c r="C35" s="106">
        <f>SUM(C32:C34)</f>
        <v>8497.51</v>
      </c>
      <c r="D35" s="106">
        <f>SUM(D32:D34)</f>
        <v>7620.3680000000004</v>
      </c>
      <c r="E35" s="106">
        <f>SUM(E32:E34)</f>
        <v>14734.457999999999</v>
      </c>
      <c r="F35" s="106">
        <f>SUM(F32:F34)</f>
        <v>13067.439112790005</v>
      </c>
      <c r="G35" s="106">
        <f>SUM(G32:G34)</f>
        <v>2259</v>
      </c>
      <c r="H35" s="103"/>
      <c r="I35" s="103"/>
      <c r="J35" s="106">
        <f>SUM(J32:J34)</f>
        <v>2086.6290000000022</v>
      </c>
      <c r="K35" s="106">
        <f>SUM(K32:K34)</f>
        <v>1742.0580000000018</v>
      </c>
      <c r="L35" s="106">
        <f>SUM(L32:L34)</f>
        <v>4320.7070000000003</v>
      </c>
      <c r="M35" s="106">
        <f>SUM(M32:M34)</f>
        <v>-152</v>
      </c>
      <c r="N35" s="106">
        <f>SUM(N32:N34)</f>
        <v>-7741</v>
      </c>
      <c r="O35" s="103"/>
      <c r="Q35" s="106">
        <f t="shared" ref="Q35:V35" si="3">SUM(Q32:Q34)</f>
        <v>1640.5610000000024</v>
      </c>
      <c r="R35" s="106">
        <f t="shared" si="3"/>
        <v>7130.6571127899997</v>
      </c>
      <c r="S35" s="106">
        <f t="shared" si="3"/>
        <v>1592.5730000000012</v>
      </c>
      <c r="T35" s="106">
        <f t="shared" si="3"/>
        <v>1592.13</v>
      </c>
      <c r="U35" s="106">
        <f t="shared" si="3"/>
        <v>-1744.572999999998</v>
      </c>
      <c r="V35" s="106">
        <f t="shared" si="3"/>
        <v>3314</v>
      </c>
      <c r="W35" s="106">
        <f t="shared" si="0"/>
        <v>-903</v>
      </c>
      <c r="X35" s="106">
        <f>SUM(X32:X34)</f>
        <v>-6058</v>
      </c>
      <c r="Y35" s="106">
        <f>SUM(Y32:Y34)</f>
        <v>-1076</v>
      </c>
      <c r="Z35" s="106">
        <f>SUM(Z32:Z34)</f>
        <v>-1157</v>
      </c>
    </row>
    <row r="36" spans="1:26" ht="13.5" customHeight="1" x14ac:dyDescent="0.35">
      <c r="A36" s="94"/>
      <c r="B36" s="3"/>
      <c r="C36" s="107"/>
      <c r="D36" s="107"/>
      <c r="E36" s="108"/>
      <c r="F36" s="108"/>
      <c r="G36" s="108"/>
      <c r="H36" s="109"/>
      <c r="I36" s="109"/>
      <c r="J36" s="110"/>
      <c r="K36" s="110"/>
      <c r="L36" s="110"/>
      <c r="M36" s="110"/>
      <c r="N36" s="110"/>
      <c r="O36" s="110"/>
      <c r="Q36" s="110"/>
      <c r="R36" s="110"/>
      <c r="S36" s="110"/>
      <c r="T36" s="110"/>
      <c r="U36" s="110"/>
      <c r="V36" s="110"/>
      <c r="W36" s="110"/>
      <c r="X36" s="110"/>
      <c r="Y36" s="110"/>
      <c r="Z36" s="110"/>
    </row>
    <row r="37" spans="1:26" ht="13.5" customHeight="1" x14ac:dyDescent="0.35">
      <c r="A37" s="94" t="s">
        <v>27</v>
      </c>
      <c r="B37" s="3"/>
      <c r="C37" s="89"/>
      <c r="D37" s="89"/>
      <c r="E37" s="89"/>
      <c r="F37" s="89"/>
      <c r="G37" s="89"/>
      <c r="H37" s="89"/>
      <c r="I37" s="89"/>
      <c r="J37" s="89"/>
      <c r="K37" s="97"/>
      <c r="L37" s="97"/>
      <c r="M37" s="97"/>
      <c r="N37" s="97"/>
      <c r="O37" s="97"/>
      <c r="P37" s="97"/>
      <c r="Q37" s="97"/>
      <c r="R37" s="97"/>
      <c r="S37" s="97"/>
      <c r="T37" s="97"/>
      <c r="U37" s="4"/>
      <c r="V37" s="4"/>
      <c r="W37" s="4"/>
      <c r="X37" s="4"/>
      <c r="Y37" s="4"/>
      <c r="Z37" s="4"/>
    </row>
    <row r="38" spans="1:26" ht="13.5" customHeight="1" x14ac:dyDescent="0.35">
      <c r="A38" s="68" t="s">
        <v>262</v>
      </c>
      <c r="B38" s="3"/>
      <c r="C38" s="97">
        <v>-6468.6030000000001</v>
      </c>
      <c r="D38" s="97">
        <v>-6431.77</v>
      </c>
      <c r="E38" s="97">
        <v>-10768.349</v>
      </c>
      <c r="F38" s="97">
        <v>-20237.668000000001</v>
      </c>
      <c r="G38" s="97">
        <v>-9958</v>
      </c>
      <c r="H38" s="89"/>
      <c r="I38" s="89"/>
      <c r="J38" s="97">
        <v>-2510.4259999999999</v>
      </c>
      <c r="K38" s="97">
        <v>-7111.0240000000003</v>
      </c>
      <c r="L38" s="97">
        <v>-8554.3649999999998</v>
      </c>
      <c r="M38" s="97">
        <v>-6377</v>
      </c>
      <c r="N38" s="97">
        <v>-3242</v>
      </c>
      <c r="O38" s="97"/>
      <c r="P38" s="97"/>
      <c r="Q38" s="97">
        <v>-4323.482</v>
      </c>
      <c r="R38" s="97">
        <v>-10237.657999999999</v>
      </c>
      <c r="S38" s="97">
        <v>-3938.2919999999999</v>
      </c>
      <c r="T38" s="97">
        <v>-3883</v>
      </c>
      <c r="U38" s="18">
        <f t="shared" ref="U38:U51" si="4">M38-S38</f>
        <v>-2438.7080000000001</v>
      </c>
      <c r="V38" s="18">
        <v>-2620</v>
      </c>
      <c r="W38" s="18">
        <f t="shared" ref="W38:W69" si="5">G38-M38-V38</f>
        <v>-961</v>
      </c>
      <c r="X38" s="18">
        <v>-1675</v>
      </c>
      <c r="Y38" s="18">
        <v>-1567</v>
      </c>
      <c r="Z38" s="18">
        <v>-2127</v>
      </c>
    </row>
    <row r="39" spans="1:26" ht="13.5" customHeight="1" x14ac:dyDescent="0.35">
      <c r="A39" s="68" t="s">
        <v>264</v>
      </c>
      <c r="B39" s="3"/>
      <c r="C39" s="97">
        <v>0</v>
      </c>
      <c r="D39" s="97">
        <v>0</v>
      </c>
      <c r="E39" s="97">
        <v>-1070.9069999999999</v>
      </c>
      <c r="F39" s="97">
        <v>-2877.837</v>
      </c>
      <c r="G39" s="97">
        <v>-223</v>
      </c>
      <c r="H39" s="89"/>
      <c r="I39" s="89"/>
      <c r="J39" s="97">
        <v>0</v>
      </c>
      <c r="K39" s="97">
        <v>0</v>
      </c>
      <c r="L39" s="97">
        <v>0</v>
      </c>
      <c r="M39" s="97">
        <v>0</v>
      </c>
      <c r="N39" s="97">
        <v>-92</v>
      </c>
      <c r="O39" s="97"/>
      <c r="P39" s="97"/>
      <c r="Q39" s="97">
        <v>0</v>
      </c>
      <c r="R39" s="97">
        <v>0</v>
      </c>
      <c r="S39" s="97">
        <v>0</v>
      </c>
      <c r="T39" s="89">
        <v>-55</v>
      </c>
      <c r="U39" s="97">
        <f t="shared" si="4"/>
        <v>0</v>
      </c>
      <c r="V39" s="97">
        <v>0</v>
      </c>
      <c r="W39" s="97">
        <f t="shared" si="5"/>
        <v>-223</v>
      </c>
      <c r="X39" s="97">
        <v>-13</v>
      </c>
      <c r="Y39" s="97">
        <v>-79</v>
      </c>
      <c r="Z39" s="97">
        <v>-23</v>
      </c>
    </row>
    <row r="40" spans="1:26" ht="13.5" customHeight="1" x14ac:dyDescent="0.35">
      <c r="A40" s="68" t="s">
        <v>28</v>
      </c>
      <c r="B40" s="3"/>
      <c r="C40" s="97">
        <v>309.71699999999998</v>
      </c>
      <c r="D40" s="97">
        <v>174.11199999999999</v>
      </c>
      <c r="E40" s="97">
        <v>205.023</v>
      </c>
      <c r="F40" s="97">
        <v>451.142</v>
      </c>
      <c r="G40" s="97">
        <v>439</v>
      </c>
      <c r="H40" s="89"/>
      <c r="I40" s="89"/>
      <c r="J40" s="97">
        <v>75.292000000000002</v>
      </c>
      <c r="K40" s="97">
        <v>48.386000000000003</v>
      </c>
      <c r="L40" s="97">
        <v>207.71</v>
      </c>
      <c r="M40" s="97">
        <v>95</v>
      </c>
      <c r="N40" s="97">
        <v>15</v>
      </c>
      <c r="O40" s="97"/>
      <c r="P40" s="97"/>
      <c r="Q40" s="97">
        <v>10.124000000000001</v>
      </c>
      <c r="R40" s="97">
        <v>233.30799999999999</v>
      </c>
      <c r="S40" s="97">
        <v>77.86</v>
      </c>
      <c r="T40" s="97">
        <v>77.86</v>
      </c>
      <c r="U40" s="97">
        <f t="shared" si="4"/>
        <v>17.14</v>
      </c>
      <c r="V40" s="97">
        <v>46</v>
      </c>
      <c r="W40" s="97">
        <f t="shared" si="5"/>
        <v>298</v>
      </c>
      <c r="X40" s="97">
        <v>12</v>
      </c>
      <c r="Y40" s="97">
        <v>3</v>
      </c>
      <c r="Z40" s="97">
        <v>13</v>
      </c>
    </row>
    <row r="41" spans="1:26" ht="13.5" customHeight="1" x14ac:dyDescent="0.35">
      <c r="A41" s="68" t="s">
        <v>29</v>
      </c>
      <c r="B41" s="3"/>
      <c r="C41" s="97">
        <v>0</v>
      </c>
      <c r="D41" s="97">
        <v>0</v>
      </c>
      <c r="E41" s="97">
        <v>-1490.01</v>
      </c>
      <c r="F41" s="97">
        <v>-6968.1909999999998</v>
      </c>
      <c r="G41" s="97">
        <v>-3052</v>
      </c>
      <c r="H41" s="89"/>
      <c r="I41" s="89"/>
      <c r="J41" s="97">
        <v>0</v>
      </c>
      <c r="K41" s="97">
        <v>-576.35400000000004</v>
      </c>
      <c r="L41" s="97">
        <v>-1462.23</v>
      </c>
      <c r="M41" s="97">
        <v>-1641</v>
      </c>
      <c r="N41" s="97">
        <v>-908</v>
      </c>
      <c r="O41" s="97"/>
      <c r="P41" s="97"/>
      <c r="Q41" s="97">
        <v>-2630.962</v>
      </c>
      <c r="R41" s="97">
        <v>-2874.9989999999998</v>
      </c>
      <c r="S41" s="97">
        <v>-900</v>
      </c>
      <c r="T41" s="97">
        <v>-900</v>
      </c>
      <c r="U41" s="97">
        <f t="shared" si="4"/>
        <v>-741</v>
      </c>
      <c r="V41" s="97">
        <v>-850</v>
      </c>
      <c r="W41" s="97">
        <f t="shared" si="5"/>
        <v>-561</v>
      </c>
      <c r="X41" s="97">
        <v>-452</v>
      </c>
      <c r="Y41" s="97">
        <v>-456</v>
      </c>
      <c r="Z41" s="97">
        <v>-240</v>
      </c>
    </row>
    <row r="42" spans="1:26" ht="13.5" customHeight="1" x14ac:dyDescent="0.35">
      <c r="A42" s="68" t="s">
        <v>30</v>
      </c>
      <c r="B42" s="3"/>
      <c r="C42" s="97">
        <v>0</v>
      </c>
      <c r="D42" s="97">
        <v>0</v>
      </c>
      <c r="E42" s="97">
        <v>1319.54</v>
      </c>
      <c r="F42" s="97">
        <v>50</v>
      </c>
      <c r="G42" s="97"/>
      <c r="H42" s="89"/>
      <c r="I42" s="89"/>
      <c r="J42" s="97">
        <v>0</v>
      </c>
      <c r="K42" s="97">
        <v>852.88800000000003</v>
      </c>
      <c r="L42" s="97">
        <v>0</v>
      </c>
      <c r="M42" s="97">
        <v>0</v>
      </c>
      <c r="N42" s="97">
        <v>0</v>
      </c>
      <c r="O42" s="97"/>
      <c r="P42" s="97"/>
      <c r="Q42" s="97">
        <v>0</v>
      </c>
      <c r="R42" s="97">
        <v>50</v>
      </c>
      <c r="S42" s="97">
        <v>0</v>
      </c>
      <c r="T42" s="97">
        <v>0</v>
      </c>
      <c r="U42" s="97">
        <f t="shared" si="4"/>
        <v>0</v>
      </c>
      <c r="V42" s="97">
        <v>0</v>
      </c>
      <c r="W42" s="97">
        <f t="shared" si="5"/>
        <v>0</v>
      </c>
      <c r="X42" s="97">
        <v>0</v>
      </c>
      <c r="Y42" s="97">
        <v>0</v>
      </c>
      <c r="Z42" s="97">
        <v>0</v>
      </c>
    </row>
    <row r="43" spans="1:26" ht="13.5" customHeight="1" x14ac:dyDescent="0.35">
      <c r="A43" s="68" t="s">
        <v>31</v>
      </c>
      <c r="B43" s="3"/>
      <c r="C43" s="97">
        <v>70.995999999999995</v>
      </c>
      <c r="D43" s="97">
        <v>73.991</v>
      </c>
      <c r="E43" s="97">
        <v>176.41499999999999</v>
      </c>
      <c r="F43" s="97">
        <v>447.17</v>
      </c>
      <c r="G43" s="97">
        <v>648</v>
      </c>
      <c r="H43" s="89"/>
      <c r="I43" s="89"/>
      <c r="J43" s="97">
        <v>34.078000000000003</v>
      </c>
      <c r="K43" s="97">
        <v>78.593999999999994</v>
      </c>
      <c r="L43" s="97">
        <v>254.685</v>
      </c>
      <c r="M43" s="97">
        <v>265</v>
      </c>
      <c r="N43" s="97">
        <v>387</v>
      </c>
      <c r="O43" s="97"/>
      <c r="P43" s="97"/>
      <c r="Q43" s="97">
        <v>197.875</v>
      </c>
      <c r="R43" s="97">
        <v>-5.39</v>
      </c>
      <c r="S43" s="97">
        <v>170.41</v>
      </c>
      <c r="T43" s="97">
        <v>170.41</v>
      </c>
      <c r="U43" s="97">
        <f t="shared" si="4"/>
        <v>94.59</v>
      </c>
      <c r="V43" s="97">
        <v>114</v>
      </c>
      <c r="W43" s="97">
        <f t="shared" si="5"/>
        <v>269</v>
      </c>
      <c r="X43" s="97">
        <v>237</v>
      </c>
      <c r="Y43" s="97">
        <v>150</v>
      </c>
      <c r="Z43" s="97">
        <v>44</v>
      </c>
    </row>
    <row r="44" spans="1:26" ht="13.5" customHeight="1" x14ac:dyDescent="0.35">
      <c r="A44" s="68" t="s">
        <v>32</v>
      </c>
      <c r="B44" s="3"/>
      <c r="C44" s="97">
        <v>0</v>
      </c>
      <c r="D44" s="97">
        <v>0</v>
      </c>
      <c r="E44" s="97">
        <v>-44.656999999999996</v>
      </c>
      <c r="F44" s="97">
        <v>0</v>
      </c>
      <c r="G44" s="97"/>
      <c r="H44" s="89"/>
      <c r="I44" s="89"/>
      <c r="J44" s="97">
        <v>0</v>
      </c>
      <c r="K44" s="97">
        <v>-38.043999999999997</v>
      </c>
      <c r="L44" s="97">
        <v>0</v>
      </c>
      <c r="M44" s="97">
        <v>0</v>
      </c>
      <c r="N44" s="97">
        <v>-878</v>
      </c>
      <c r="O44" s="97"/>
      <c r="P44" s="97"/>
      <c r="Q44" s="97">
        <v>0</v>
      </c>
      <c r="R44" s="97">
        <v>0</v>
      </c>
      <c r="S44" s="97">
        <v>0</v>
      </c>
      <c r="T44" s="97">
        <v>0</v>
      </c>
      <c r="U44" s="97">
        <f t="shared" si="4"/>
        <v>0</v>
      </c>
      <c r="V44" s="97">
        <v>0</v>
      </c>
      <c r="W44" s="97">
        <f t="shared" si="5"/>
        <v>0</v>
      </c>
      <c r="X44" s="97">
        <v>-878</v>
      </c>
      <c r="Y44" s="97">
        <v>0</v>
      </c>
      <c r="Z44" s="97">
        <v>0</v>
      </c>
    </row>
    <row r="45" spans="1:26" ht="13.5" customHeight="1" x14ac:dyDescent="0.35">
      <c r="A45" s="68" t="s">
        <v>263</v>
      </c>
      <c r="B45" s="3"/>
      <c r="C45" s="97">
        <v>0</v>
      </c>
      <c r="D45" s="97">
        <v>0</v>
      </c>
      <c r="E45" s="97">
        <v>-297.178</v>
      </c>
      <c r="F45" s="97">
        <v>-535.59</v>
      </c>
      <c r="G45" s="97">
        <v>-1578</v>
      </c>
      <c r="H45" s="89"/>
      <c r="I45" s="89"/>
      <c r="J45" s="97">
        <v>0</v>
      </c>
      <c r="K45" s="97">
        <v>0</v>
      </c>
      <c r="L45" s="97">
        <v>-280.44799999999998</v>
      </c>
      <c r="M45" s="97">
        <v>-791</v>
      </c>
      <c r="N45" s="97">
        <v>-35</v>
      </c>
      <c r="O45" s="97"/>
      <c r="P45" s="97"/>
      <c r="Q45" s="97">
        <v>0</v>
      </c>
      <c r="R45" s="97">
        <v>-255.142</v>
      </c>
      <c r="S45" s="97">
        <v>-250</v>
      </c>
      <c r="T45" s="97">
        <v>-250</v>
      </c>
      <c r="U45" s="97">
        <f t="shared" si="4"/>
        <v>-541</v>
      </c>
      <c r="V45" s="97">
        <v>-350</v>
      </c>
      <c r="W45" s="97">
        <f t="shared" si="5"/>
        <v>-437</v>
      </c>
      <c r="X45" s="97">
        <v>0</v>
      </c>
      <c r="Y45" s="97">
        <v>-35</v>
      </c>
      <c r="Z45" s="97">
        <v>0</v>
      </c>
    </row>
    <row r="46" spans="1:26" ht="13.5" customHeight="1" x14ac:dyDescent="0.35">
      <c r="A46" s="68" t="s">
        <v>34</v>
      </c>
      <c r="B46" s="3"/>
      <c r="C46" s="97">
        <v>-169.94200000000001</v>
      </c>
      <c r="D46" s="97">
        <v>-138.98699999999999</v>
      </c>
      <c r="E46" s="97">
        <v>-55.6</v>
      </c>
      <c r="F46" s="97">
        <v>-644</v>
      </c>
      <c r="G46" s="97">
        <v>-295</v>
      </c>
      <c r="H46" s="89"/>
      <c r="I46" s="89"/>
      <c r="J46" s="97">
        <v>0</v>
      </c>
      <c r="K46" s="97">
        <v>-30</v>
      </c>
      <c r="L46" s="97">
        <v>-37.396000000000001</v>
      </c>
      <c r="M46" s="97">
        <v>-269</v>
      </c>
      <c r="N46" s="97">
        <v>-24</v>
      </c>
      <c r="O46" s="97"/>
      <c r="P46" s="97"/>
      <c r="Q46" s="97">
        <v>-5.8</v>
      </c>
      <c r="R46" s="97">
        <v>-600.80399999999997</v>
      </c>
      <c r="S46" s="97">
        <v>-269</v>
      </c>
      <c r="T46" s="97">
        <v>-269</v>
      </c>
      <c r="U46" s="97">
        <f t="shared" si="4"/>
        <v>0</v>
      </c>
      <c r="V46" s="97">
        <v>-26</v>
      </c>
      <c r="W46" s="97">
        <f t="shared" si="5"/>
        <v>0</v>
      </c>
      <c r="X46" s="97">
        <v>-17</v>
      </c>
      <c r="Y46" s="97">
        <v>-7</v>
      </c>
      <c r="Z46" s="97">
        <v>0</v>
      </c>
    </row>
    <row r="47" spans="1:26" ht="13.5" customHeight="1" x14ac:dyDescent="0.35">
      <c r="A47" s="68" t="s">
        <v>35</v>
      </c>
      <c r="B47" s="3"/>
      <c r="C47" s="97">
        <v>-544.46400000000006</v>
      </c>
      <c r="D47" s="97">
        <v>-139.58799999999999</v>
      </c>
      <c r="E47" s="97">
        <v>-901.96299999999997</v>
      </c>
      <c r="F47" s="97">
        <v>-20185.987000000001</v>
      </c>
      <c r="G47" s="97">
        <v>-18390</v>
      </c>
      <c r="H47" s="89"/>
      <c r="I47" s="89"/>
      <c r="J47" s="97">
        <v>-139.58799999999999</v>
      </c>
      <c r="K47" s="97">
        <v>-894.29</v>
      </c>
      <c r="L47" s="97">
        <v>0</v>
      </c>
      <c r="M47" s="97">
        <v>-18390</v>
      </c>
      <c r="N47" s="97">
        <v>0</v>
      </c>
      <c r="O47" s="97"/>
      <c r="P47" s="97"/>
      <c r="Q47" s="97">
        <v>-3540.2950000000001</v>
      </c>
      <c r="R47" s="97">
        <v>-16645.691999999999</v>
      </c>
      <c r="S47" s="97">
        <v>-18389.558000000001</v>
      </c>
      <c r="T47" s="97">
        <v>-18389.558000000001</v>
      </c>
      <c r="U47" s="97">
        <f t="shared" si="4"/>
        <v>-0.44199999999909778</v>
      </c>
      <c r="V47" s="97">
        <v>0</v>
      </c>
      <c r="W47" s="97">
        <f t="shared" si="5"/>
        <v>0</v>
      </c>
      <c r="X47" s="97">
        <v>0</v>
      </c>
      <c r="Y47" s="97">
        <v>0</v>
      </c>
      <c r="Z47" s="97">
        <v>0</v>
      </c>
    </row>
    <row r="48" spans="1:26" ht="13.5" customHeight="1" x14ac:dyDescent="0.35">
      <c r="A48" s="68" t="s">
        <v>221</v>
      </c>
      <c r="B48" s="3"/>
      <c r="C48" s="97">
        <v>8.1349999999999998</v>
      </c>
      <c r="D48" s="97">
        <v>0</v>
      </c>
      <c r="E48" s="97">
        <v>0</v>
      </c>
      <c r="F48" s="97">
        <v>0</v>
      </c>
      <c r="G48" s="97">
        <v>0</v>
      </c>
      <c r="H48" s="89"/>
      <c r="I48" s="89"/>
      <c r="J48" s="97">
        <v>0</v>
      </c>
      <c r="K48" s="97">
        <v>0</v>
      </c>
      <c r="L48" s="97">
        <v>0</v>
      </c>
      <c r="M48" s="97">
        <v>0</v>
      </c>
      <c r="N48" s="97">
        <v>0</v>
      </c>
      <c r="O48" s="97"/>
      <c r="P48" s="97"/>
      <c r="Q48" s="97">
        <v>0</v>
      </c>
      <c r="R48" s="97">
        <v>0</v>
      </c>
      <c r="S48" s="97">
        <v>0</v>
      </c>
      <c r="T48" s="97">
        <v>0</v>
      </c>
      <c r="U48" s="97">
        <f t="shared" si="4"/>
        <v>0</v>
      </c>
      <c r="V48" s="97">
        <v>0</v>
      </c>
      <c r="W48" s="97">
        <f t="shared" si="5"/>
        <v>0</v>
      </c>
      <c r="X48" s="97">
        <v>0</v>
      </c>
      <c r="Y48" s="97">
        <v>0</v>
      </c>
      <c r="Z48" s="97">
        <v>0</v>
      </c>
    </row>
    <row r="49" spans="1:26" ht="13.5" customHeight="1" x14ac:dyDescent="0.35">
      <c r="A49" s="68" t="s">
        <v>222</v>
      </c>
      <c r="B49" s="3"/>
      <c r="C49" s="97">
        <v>-20.664999999999999</v>
      </c>
      <c r="D49" s="97">
        <v>0</v>
      </c>
      <c r="E49" s="97">
        <v>0</v>
      </c>
      <c r="F49" s="97">
        <v>0</v>
      </c>
      <c r="G49" s="97">
        <v>0</v>
      </c>
      <c r="H49" s="89"/>
      <c r="I49" s="89"/>
      <c r="J49" s="97">
        <v>0</v>
      </c>
      <c r="K49" s="97">
        <v>0</v>
      </c>
      <c r="L49" s="97">
        <v>0</v>
      </c>
      <c r="M49" s="97"/>
      <c r="N49" s="97">
        <v>0</v>
      </c>
      <c r="O49" s="97"/>
      <c r="P49" s="97"/>
      <c r="Q49" s="97">
        <v>0</v>
      </c>
      <c r="R49" s="97">
        <v>0</v>
      </c>
      <c r="S49" s="97">
        <v>0</v>
      </c>
      <c r="T49" s="97">
        <v>0</v>
      </c>
      <c r="U49" s="97">
        <f t="shared" si="4"/>
        <v>0</v>
      </c>
      <c r="V49" s="97">
        <v>0</v>
      </c>
      <c r="W49" s="97">
        <f t="shared" si="5"/>
        <v>0</v>
      </c>
      <c r="X49" s="97">
        <v>0</v>
      </c>
      <c r="Y49" s="97">
        <v>0</v>
      </c>
      <c r="Z49" s="97">
        <v>0</v>
      </c>
    </row>
    <row r="50" spans="1:26" ht="13.5" customHeight="1" x14ac:dyDescent="0.35">
      <c r="A50" s="68" t="s">
        <v>281</v>
      </c>
      <c r="B50" s="3"/>
      <c r="C50" s="97">
        <v>0</v>
      </c>
      <c r="D50" s="97">
        <v>0</v>
      </c>
      <c r="E50" s="97">
        <v>0</v>
      </c>
      <c r="F50" s="97">
        <v>0</v>
      </c>
      <c r="G50" s="97">
        <v>0</v>
      </c>
      <c r="H50" s="89"/>
      <c r="I50" s="89"/>
      <c r="J50" s="97">
        <v>0</v>
      </c>
      <c r="K50" s="97">
        <v>0</v>
      </c>
      <c r="L50" s="97">
        <v>-4677.7719999999999</v>
      </c>
      <c r="M50" s="97">
        <v>0</v>
      </c>
      <c r="N50" s="97"/>
      <c r="O50" s="97"/>
      <c r="P50" s="97"/>
      <c r="Q50" s="97">
        <v>3177.7719999999999</v>
      </c>
      <c r="R50" s="97">
        <v>0</v>
      </c>
      <c r="S50" s="97">
        <v>0</v>
      </c>
      <c r="T50" s="97">
        <v>0</v>
      </c>
      <c r="U50" s="97">
        <f t="shared" si="4"/>
        <v>0</v>
      </c>
      <c r="V50" s="97">
        <v>0</v>
      </c>
      <c r="W50" s="97">
        <f t="shared" si="5"/>
        <v>0</v>
      </c>
      <c r="X50" s="97">
        <v>0</v>
      </c>
      <c r="Y50" s="97">
        <v>0</v>
      </c>
      <c r="Z50" s="97">
        <v>0</v>
      </c>
    </row>
    <row r="51" spans="1:26" ht="13.5" customHeight="1" thickBot="1" x14ac:dyDescent="0.4">
      <c r="A51" s="68" t="s">
        <v>33</v>
      </c>
      <c r="B51" s="3"/>
      <c r="C51" s="97">
        <v>16.483000000000001</v>
      </c>
      <c r="D51" s="97">
        <v>54.036000000000001</v>
      </c>
      <c r="E51" s="97">
        <v>3.157</v>
      </c>
      <c r="F51" s="97">
        <v>3.8050000000000002</v>
      </c>
      <c r="G51" s="97">
        <v>42</v>
      </c>
      <c r="H51" s="89"/>
      <c r="I51" s="89"/>
      <c r="J51" s="97">
        <v>0</v>
      </c>
      <c r="K51" s="97">
        <v>3.8050000000000002</v>
      </c>
      <c r="L51" s="97">
        <v>0</v>
      </c>
      <c r="M51" s="97">
        <v>0</v>
      </c>
      <c r="N51" s="97">
        <v>0</v>
      </c>
      <c r="O51" s="97"/>
      <c r="P51" s="97"/>
      <c r="Q51" s="97">
        <v>3.8050000000000002</v>
      </c>
      <c r="R51" s="97">
        <v>1500</v>
      </c>
      <c r="S51" s="97">
        <v>0</v>
      </c>
      <c r="T51" s="97">
        <v>0</v>
      </c>
      <c r="U51" s="97">
        <f t="shared" si="4"/>
        <v>0</v>
      </c>
      <c r="V51" s="97">
        <v>0</v>
      </c>
      <c r="W51" s="97">
        <f t="shared" si="5"/>
        <v>42</v>
      </c>
      <c r="X51" s="97">
        <v>0</v>
      </c>
      <c r="Y51" s="97">
        <v>0</v>
      </c>
      <c r="Z51" s="97">
        <v>0</v>
      </c>
    </row>
    <row r="52" spans="1:26" ht="13.5" customHeight="1" thickBot="1" x14ac:dyDescent="0.4">
      <c r="A52" s="104" t="s">
        <v>36</v>
      </c>
      <c r="B52" s="105"/>
      <c r="C52" s="106">
        <f>SUM(C38:C51)</f>
        <v>-6798.3429999999998</v>
      </c>
      <c r="D52" s="106">
        <f>SUM(D38:D51)</f>
        <v>-6408.2060000000001</v>
      </c>
      <c r="E52" s="106">
        <f>SUM(E38:E51)</f>
        <v>-12924.529</v>
      </c>
      <c r="F52" s="106">
        <f>SUM(F38:F51)</f>
        <v>-50497.156000000003</v>
      </c>
      <c r="G52" s="106">
        <f>SUM(G38:G51)</f>
        <v>-32367</v>
      </c>
      <c r="H52" s="103"/>
      <c r="I52" s="103"/>
      <c r="J52" s="106">
        <f>SUM(J38:J51)</f>
        <v>-2540.6440000000002</v>
      </c>
      <c r="K52" s="106">
        <f>SUM(K38:K51)</f>
        <v>-7666.0389999999998</v>
      </c>
      <c r="L52" s="106">
        <f>SUM(L38:L51)</f>
        <v>-14549.816000000003</v>
      </c>
      <c r="M52" s="106">
        <f>SUM(M38:M51)</f>
        <v>-27108</v>
      </c>
      <c r="N52" s="106">
        <f>SUM(N38:N51)</f>
        <v>-4777</v>
      </c>
      <c r="O52" s="103"/>
      <c r="Q52" s="106">
        <f t="shared" ref="Q52:V52" si="6">SUM(Q38:Q51)</f>
        <v>-7110.9630000000006</v>
      </c>
      <c r="R52" s="106">
        <f t="shared" si="6"/>
        <v>-28836.376999999997</v>
      </c>
      <c r="S52" s="106">
        <f t="shared" si="6"/>
        <v>-23498.58</v>
      </c>
      <c r="T52" s="106">
        <f t="shared" si="6"/>
        <v>-23498.288</v>
      </c>
      <c r="U52" s="106">
        <f t="shared" si="6"/>
        <v>-3609.4199999999992</v>
      </c>
      <c r="V52" s="106">
        <f t="shared" si="6"/>
        <v>-3686</v>
      </c>
      <c r="W52" s="106">
        <f t="shared" si="5"/>
        <v>-1573</v>
      </c>
      <c r="X52" s="106">
        <f>SUM(X38:X51)</f>
        <v>-2786</v>
      </c>
      <c r="Y52" s="106">
        <f>SUM(Y38:Y51)</f>
        <v>-1991</v>
      </c>
      <c r="Z52" s="106">
        <f>SUM(Z38:Z51)</f>
        <v>-2333</v>
      </c>
    </row>
    <row r="53" spans="1:26" ht="13.5" customHeight="1" x14ac:dyDescent="0.35">
      <c r="A53" s="68"/>
      <c r="B53" s="3"/>
      <c r="C53" s="16"/>
      <c r="D53" s="16"/>
      <c r="E53" s="95"/>
      <c r="F53" s="95"/>
      <c r="G53" s="95"/>
      <c r="H53" s="96"/>
      <c r="I53" s="96"/>
      <c r="J53" s="18"/>
      <c r="K53" s="18"/>
      <c r="L53" s="18"/>
      <c r="M53" s="18"/>
      <c r="N53" s="18"/>
      <c r="O53" s="18"/>
      <c r="Q53" s="18"/>
      <c r="R53" s="18"/>
      <c r="S53" s="18"/>
      <c r="T53" s="18"/>
      <c r="U53" s="18"/>
      <c r="V53" s="18"/>
      <c r="W53" s="18"/>
      <c r="X53" s="18"/>
      <c r="Y53" s="18"/>
      <c r="Z53" s="18"/>
    </row>
    <row r="54" spans="1:26" ht="13.5" customHeight="1" x14ac:dyDescent="0.35">
      <c r="A54" s="94" t="s">
        <v>37</v>
      </c>
      <c r="B54" s="3"/>
      <c r="C54" s="89"/>
      <c r="D54" s="89"/>
      <c r="E54" s="89"/>
      <c r="F54" s="89"/>
      <c r="G54" s="89"/>
      <c r="H54" s="89"/>
      <c r="I54" s="89"/>
      <c r="J54" s="89"/>
      <c r="K54" s="89"/>
      <c r="L54" s="89"/>
      <c r="M54" s="89"/>
      <c r="N54" s="89"/>
      <c r="O54" s="89"/>
      <c r="P54" s="89"/>
      <c r="Q54" s="89"/>
      <c r="R54" s="89"/>
      <c r="S54" s="89"/>
      <c r="T54" s="89"/>
      <c r="U54" s="97"/>
      <c r="V54" s="97"/>
      <c r="W54" s="97"/>
      <c r="X54" s="97"/>
      <c r="Y54" s="97"/>
      <c r="Z54" s="97"/>
    </row>
    <row r="55" spans="1:26" ht="13.5" customHeight="1" x14ac:dyDescent="0.35">
      <c r="A55" s="68" t="s">
        <v>265</v>
      </c>
      <c r="B55" s="3"/>
      <c r="C55" s="97">
        <v>0</v>
      </c>
      <c r="D55" s="97">
        <v>0</v>
      </c>
      <c r="E55" s="97">
        <v>0</v>
      </c>
      <c r="F55" s="97">
        <v>30000</v>
      </c>
      <c r="G55" s="97"/>
      <c r="H55" s="89"/>
      <c r="I55" s="89"/>
      <c r="J55" s="97">
        <v>0</v>
      </c>
      <c r="K55" s="97">
        <v>0</v>
      </c>
      <c r="L55" s="97">
        <v>30000</v>
      </c>
      <c r="M55" s="97">
        <v>0</v>
      </c>
      <c r="N55" s="97">
        <v>0</v>
      </c>
      <c r="O55" s="97"/>
      <c r="P55" s="97"/>
      <c r="Q55" s="97">
        <v>0</v>
      </c>
      <c r="R55" s="97">
        <v>0</v>
      </c>
      <c r="S55" s="97">
        <v>0</v>
      </c>
      <c r="T55" s="97">
        <v>0</v>
      </c>
      <c r="U55" s="97">
        <f t="shared" ref="U55:U64" si="7">M55-S55</f>
        <v>0</v>
      </c>
      <c r="V55" s="97">
        <v>0</v>
      </c>
      <c r="W55" s="97">
        <f t="shared" si="5"/>
        <v>0</v>
      </c>
      <c r="X55" s="97">
        <v>0</v>
      </c>
      <c r="Y55" s="97">
        <v>0</v>
      </c>
      <c r="Z55" s="97">
        <v>0</v>
      </c>
    </row>
    <row r="56" spans="1:26" ht="13.5" customHeight="1" x14ac:dyDescent="0.35">
      <c r="A56" s="68" t="s">
        <v>266</v>
      </c>
      <c r="B56" s="3"/>
      <c r="C56" s="97">
        <v>0</v>
      </c>
      <c r="D56" s="97">
        <v>0</v>
      </c>
      <c r="E56" s="97">
        <v>0</v>
      </c>
      <c r="F56" s="97">
        <v>-1024.7560000000001</v>
      </c>
      <c r="G56" s="97"/>
      <c r="H56" s="89"/>
      <c r="I56" s="89"/>
      <c r="J56" s="97">
        <v>0</v>
      </c>
      <c r="K56" s="97">
        <v>0</v>
      </c>
      <c r="L56" s="97">
        <v>-28.797000000000001</v>
      </c>
      <c r="M56" s="97">
        <v>0</v>
      </c>
      <c r="N56" s="97">
        <v>0</v>
      </c>
      <c r="O56" s="97"/>
      <c r="P56" s="97"/>
      <c r="Q56" s="97">
        <v>-912.48599999999999</v>
      </c>
      <c r="R56" s="97">
        <v>-83.472999999999999</v>
      </c>
      <c r="S56" s="97">
        <v>0</v>
      </c>
      <c r="T56" s="97">
        <v>0</v>
      </c>
      <c r="U56" s="97">
        <f t="shared" si="7"/>
        <v>0</v>
      </c>
      <c r="V56" s="97">
        <v>0</v>
      </c>
      <c r="W56" s="97">
        <f t="shared" si="5"/>
        <v>0</v>
      </c>
      <c r="X56" s="97">
        <v>0</v>
      </c>
      <c r="Y56" s="97">
        <v>0</v>
      </c>
      <c r="Z56" s="97">
        <v>0</v>
      </c>
    </row>
    <row r="57" spans="1:26" ht="13.5" customHeight="1" x14ac:dyDescent="0.35">
      <c r="A57" s="68" t="s">
        <v>38</v>
      </c>
      <c r="B57" s="3"/>
      <c r="C57" s="97">
        <v>37291.057999999997</v>
      </c>
      <c r="D57" s="97">
        <v>19982.603999999999</v>
      </c>
      <c r="E57" s="97">
        <v>22431.413</v>
      </c>
      <c r="F57" s="97">
        <v>21241.888999999999</v>
      </c>
      <c r="G57" s="97">
        <v>54704</v>
      </c>
      <c r="H57" s="89"/>
      <c r="I57" s="89"/>
      <c r="J57" s="97">
        <v>5994.4629999999997</v>
      </c>
      <c r="K57" s="97">
        <v>19896.258999999998</v>
      </c>
      <c r="L57" s="97">
        <v>10321.723</v>
      </c>
      <c r="M57" s="97">
        <v>29865</v>
      </c>
      <c r="N57" s="97">
        <v>16827</v>
      </c>
      <c r="O57" s="97"/>
      <c r="P57" s="97"/>
      <c r="Q57" s="97">
        <v>3020.72</v>
      </c>
      <c r="R57" s="97">
        <v>7899.4459999999999</v>
      </c>
      <c r="S57" s="97">
        <v>12493.98</v>
      </c>
      <c r="T57" s="97">
        <v>12493.98</v>
      </c>
      <c r="U57" s="97">
        <f t="shared" si="7"/>
        <v>17371.02</v>
      </c>
      <c r="V57" s="97">
        <v>16399</v>
      </c>
      <c r="W57" s="97">
        <f t="shared" si="5"/>
        <v>8440</v>
      </c>
      <c r="X57" s="97">
        <v>4248</v>
      </c>
      <c r="Y57" s="97">
        <v>12579</v>
      </c>
      <c r="Z57" s="97">
        <v>1620</v>
      </c>
    </row>
    <row r="58" spans="1:26" ht="13.5" customHeight="1" x14ac:dyDescent="0.35">
      <c r="A58" s="68" t="s">
        <v>267</v>
      </c>
      <c r="B58" s="3"/>
      <c r="C58" s="97">
        <v>0</v>
      </c>
      <c r="D58" s="97">
        <v>0</v>
      </c>
      <c r="E58" s="97">
        <v>0</v>
      </c>
      <c r="F58" s="97">
        <v>20000</v>
      </c>
      <c r="G58" s="97">
        <v>46399</v>
      </c>
      <c r="H58" s="89"/>
      <c r="I58" s="89"/>
      <c r="J58" s="97">
        <v>0</v>
      </c>
      <c r="K58" s="97">
        <v>0</v>
      </c>
      <c r="L58" s="97">
        <v>0</v>
      </c>
      <c r="M58" s="97">
        <v>17200</v>
      </c>
      <c r="N58" s="97">
        <v>-4000</v>
      </c>
      <c r="O58" s="97"/>
      <c r="P58" s="97"/>
      <c r="Q58" s="97">
        <v>0</v>
      </c>
      <c r="R58" s="97">
        <v>20000</v>
      </c>
      <c r="S58" s="97">
        <v>9000</v>
      </c>
      <c r="T58" s="97">
        <v>9000</v>
      </c>
      <c r="U58" s="97">
        <f t="shared" si="7"/>
        <v>8200</v>
      </c>
      <c r="V58" s="97">
        <v>15000</v>
      </c>
      <c r="W58" s="97">
        <f t="shared" si="5"/>
        <v>14199</v>
      </c>
      <c r="X58" s="97">
        <v>6000</v>
      </c>
      <c r="Y58" s="97">
        <v>0</v>
      </c>
      <c r="Z58" s="97">
        <v>0</v>
      </c>
    </row>
    <row r="59" spans="1:26" ht="13.5" customHeight="1" x14ac:dyDescent="0.35">
      <c r="A59" s="68" t="s">
        <v>323</v>
      </c>
      <c r="B59" s="3"/>
      <c r="C59" s="97">
        <v>-38630.197</v>
      </c>
      <c r="D59" s="97">
        <v>-15892.885</v>
      </c>
      <c r="E59" s="97">
        <v>-18122.245999999999</v>
      </c>
      <c r="F59" s="97">
        <v>-22637.309000000001</v>
      </c>
      <c r="G59" s="97">
        <v>-44472</v>
      </c>
      <c r="H59" s="89"/>
      <c r="I59" s="89"/>
      <c r="J59" s="97">
        <v>-5043.5439999999999</v>
      </c>
      <c r="K59" s="97">
        <v>-13022.428</v>
      </c>
      <c r="L59" s="97">
        <v>-11618.808000000001</v>
      </c>
      <c r="M59" s="97">
        <v>-12036</v>
      </c>
      <c r="N59" s="97">
        <v>-14839</v>
      </c>
      <c r="O59" s="97"/>
      <c r="P59" s="97"/>
      <c r="Q59" s="97">
        <v>-6587.9530000000004</v>
      </c>
      <c r="R59" s="97">
        <v>-4430.5479999999998</v>
      </c>
      <c r="S59" s="97">
        <v>-1546.998</v>
      </c>
      <c r="T59" s="97">
        <v>-1546.998</v>
      </c>
      <c r="U59" s="97">
        <f t="shared" si="7"/>
        <v>-10489.002</v>
      </c>
      <c r="V59" s="97">
        <v>-27997</v>
      </c>
      <c r="W59" s="97">
        <f t="shared" si="5"/>
        <v>-4439</v>
      </c>
      <c r="X59" s="97">
        <f>-1645-10000</f>
        <v>-11645</v>
      </c>
      <c r="Y59" s="97">
        <v>-13194</v>
      </c>
      <c r="Z59" s="97">
        <v>-841</v>
      </c>
    </row>
    <row r="60" spans="1:26" ht="13.5" customHeight="1" x14ac:dyDescent="0.35">
      <c r="A60" s="68" t="s">
        <v>39</v>
      </c>
      <c r="B60" s="3"/>
      <c r="C60" s="97">
        <v>0.254</v>
      </c>
      <c r="D60" s="97">
        <v>0.94</v>
      </c>
      <c r="E60" s="97">
        <v>0</v>
      </c>
      <c r="F60" s="97">
        <v>0</v>
      </c>
      <c r="G60" s="97">
        <v>0</v>
      </c>
      <c r="H60" s="89"/>
      <c r="I60" s="89"/>
      <c r="J60" s="97">
        <v>0</v>
      </c>
      <c r="K60" s="97">
        <v>0</v>
      </c>
      <c r="L60" s="97">
        <v>0</v>
      </c>
      <c r="M60" s="97">
        <v>0</v>
      </c>
      <c r="N60" s="97">
        <v>0</v>
      </c>
      <c r="O60" s="97"/>
      <c r="P60" s="97"/>
      <c r="Q60" s="97">
        <v>0</v>
      </c>
      <c r="R60" s="97">
        <v>0</v>
      </c>
      <c r="S60" s="97">
        <v>0</v>
      </c>
      <c r="T60" s="97">
        <v>0</v>
      </c>
      <c r="U60" s="97">
        <f t="shared" si="7"/>
        <v>0</v>
      </c>
      <c r="V60" s="97">
        <v>0</v>
      </c>
      <c r="W60" s="97">
        <f t="shared" si="5"/>
        <v>0</v>
      </c>
      <c r="X60" s="97">
        <v>0</v>
      </c>
      <c r="Y60" s="97">
        <v>0</v>
      </c>
      <c r="Z60" s="97">
        <v>0</v>
      </c>
    </row>
    <row r="61" spans="1:26" ht="13.5" customHeight="1" x14ac:dyDescent="0.35">
      <c r="A61" s="68" t="s">
        <v>40</v>
      </c>
      <c r="B61" s="3"/>
      <c r="C61" s="97">
        <v>0</v>
      </c>
      <c r="D61" s="97">
        <v>0</v>
      </c>
      <c r="E61" s="97">
        <v>160.71899999999999</v>
      </c>
      <c r="F61" s="97">
        <v>410.64699999999999</v>
      </c>
      <c r="G61" s="97">
        <v>1579</v>
      </c>
      <c r="H61" s="89"/>
      <c r="I61" s="89"/>
      <c r="J61" s="97">
        <v>0</v>
      </c>
      <c r="K61" s="97">
        <v>0</v>
      </c>
      <c r="L61" s="97">
        <v>204.113</v>
      </c>
      <c r="M61" s="97">
        <v>990</v>
      </c>
      <c r="N61" s="97">
        <v>0</v>
      </c>
      <c r="O61" s="97"/>
      <c r="P61" s="97"/>
      <c r="Q61" s="97">
        <v>206.291</v>
      </c>
      <c r="R61" s="97">
        <v>0.24299999999999999</v>
      </c>
      <c r="S61" s="97">
        <v>206.49299999999999</v>
      </c>
      <c r="T61" s="97">
        <v>206.49299999999999</v>
      </c>
      <c r="U61" s="111">
        <f t="shared" si="7"/>
        <v>783.50700000000006</v>
      </c>
      <c r="V61" s="111">
        <v>589</v>
      </c>
      <c r="W61" s="111">
        <f t="shared" si="5"/>
        <v>0</v>
      </c>
      <c r="X61" s="97">
        <v>0</v>
      </c>
      <c r="Y61" s="97">
        <v>0</v>
      </c>
      <c r="Z61" s="97">
        <v>0</v>
      </c>
    </row>
    <row r="62" spans="1:26" ht="13.5" customHeight="1" x14ac:dyDescent="0.35">
      <c r="A62" s="68" t="s">
        <v>41</v>
      </c>
      <c r="B62" s="3"/>
      <c r="C62" s="97">
        <v>-1500</v>
      </c>
      <c r="D62" s="97">
        <v>-3800</v>
      </c>
      <c r="E62" s="97">
        <v>-4500</v>
      </c>
      <c r="F62" s="97">
        <v>0</v>
      </c>
      <c r="G62" s="97">
        <v>-16385</v>
      </c>
      <c r="H62" s="89"/>
      <c r="I62" s="89"/>
      <c r="J62" s="97">
        <v>-500</v>
      </c>
      <c r="K62" s="97">
        <v>0</v>
      </c>
      <c r="L62" s="97">
        <v>0</v>
      </c>
      <c r="M62" s="97">
        <v>-16614</v>
      </c>
      <c r="N62" s="97">
        <v>0</v>
      </c>
      <c r="O62" s="97"/>
      <c r="P62" s="97"/>
      <c r="Q62" s="97">
        <v>0</v>
      </c>
      <c r="R62" s="97">
        <v>0</v>
      </c>
      <c r="S62" s="97">
        <v>-6582.7809999999999</v>
      </c>
      <c r="T62" s="97">
        <v>-6582.7809999999999</v>
      </c>
      <c r="U62" s="97">
        <f t="shared" si="7"/>
        <v>-10031.219000000001</v>
      </c>
      <c r="V62" s="97">
        <v>0</v>
      </c>
      <c r="W62" s="97">
        <f t="shared" si="5"/>
        <v>229</v>
      </c>
      <c r="X62" s="97">
        <v>0</v>
      </c>
      <c r="Y62" s="97">
        <v>0</v>
      </c>
      <c r="Z62" s="97">
        <v>0</v>
      </c>
    </row>
    <row r="63" spans="1:26" ht="13.5" customHeight="1" x14ac:dyDescent="0.35">
      <c r="A63" s="68" t="s">
        <v>42</v>
      </c>
      <c r="B63" s="3"/>
      <c r="C63" s="97">
        <v>-945.76</v>
      </c>
      <c r="D63" s="97">
        <v>-1119.117</v>
      </c>
      <c r="E63" s="97">
        <v>-1462.3240000000001</v>
      </c>
      <c r="F63" s="97">
        <v>-1709.617</v>
      </c>
      <c r="G63" s="97">
        <v>-4143</v>
      </c>
      <c r="H63" s="89"/>
      <c r="I63" s="89"/>
      <c r="J63" s="97">
        <v>0</v>
      </c>
      <c r="K63" s="97">
        <v>-597.69000000000005</v>
      </c>
      <c r="L63" s="97">
        <v>-782.04700000000003</v>
      </c>
      <c r="M63" s="97">
        <v>-1682</v>
      </c>
      <c r="N63" s="97">
        <v>-620</v>
      </c>
      <c r="O63" s="97"/>
      <c r="P63" s="97"/>
      <c r="Q63" s="97">
        <v>-482.97699999999998</v>
      </c>
      <c r="R63" s="97">
        <v>-444.59300000000002</v>
      </c>
      <c r="S63" s="97">
        <v>-869.99400000000003</v>
      </c>
      <c r="T63" s="97">
        <v>-869.99400000000003</v>
      </c>
      <c r="U63" s="97">
        <f t="shared" si="7"/>
        <v>-812.00599999999997</v>
      </c>
      <c r="V63" s="97">
        <v>-1004</v>
      </c>
      <c r="W63" s="97">
        <f t="shared" si="5"/>
        <v>-1457</v>
      </c>
      <c r="X63" s="97">
        <v>-1011</v>
      </c>
      <c r="Y63" s="97">
        <v>-216</v>
      </c>
      <c r="Z63" s="97">
        <v>-366</v>
      </c>
    </row>
    <row r="64" spans="1:26" ht="13.5" customHeight="1" thickBot="1" x14ac:dyDescent="0.4">
      <c r="A64" s="68" t="s">
        <v>43</v>
      </c>
      <c r="B64" s="3"/>
      <c r="C64" s="97">
        <v>0</v>
      </c>
      <c r="D64" s="97">
        <v>-130.761</v>
      </c>
      <c r="E64" s="97">
        <v>-130.761</v>
      </c>
      <c r="F64" s="97">
        <v>-126.99</v>
      </c>
      <c r="G64" s="97">
        <v>0</v>
      </c>
      <c r="H64" s="89"/>
      <c r="I64" s="89"/>
      <c r="J64" s="97">
        <v>0</v>
      </c>
      <c r="K64" s="97">
        <v>0</v>
      </c>
      <c r="L64" s="97">
        <v>0</v>
      </c>
      <c r="M64" s="97">
        <v>0</v>
      </c>
      <c r="N64" s="97">
        <v>0</v>
      </c>
      <c r="O64" s="97"/>
      <c r="P64" s="97"/>
      <c r="Q64" s="97">
        <v>0</v>
      </c>
      <c r="R64" s="97">
        <v>-126.99</v>
      </c>
      <c r="S64" s="97">
        <v>0</v>
      </c>
      <c r="T64" s="97">
        <v>0</v>
      </c>
      <c r="U64" s="97">
        <f t="shared" si="7"/>
        <v>0</v>
      </c>
      <c r="V64" s="97">
        <v>0</v>
      </c>
      <c r="W64" s="97">
        <f t="shared" si="5"/>
        <v>0</v>
      </c>
      <c r="X64" s="97">
        <v>0</v>
      </c>
      <c r="Y64" s="97">
        <v>0</v>
      </c>
      <c r="Z64" s="97">
        <v>0</v>
      </c>
    </row>
    <row r="65" spans="1:26" ht="13.5" customHeight="1" thickBot="1" x14ac:dyDescent="0.4">
      <c r="A65" s="104" t="s">
        <v>44</v>
      </c>
      <c r="B65" s="105"/>
      <c r="C65" s="106">
        <f>SUM(C57:C64)</f>
        <v>-3784.6450000000032</v>
      </c>
      <c r="D65" s="106">
        <f>SUM(D57:D64)</f>
        <v>-959.21900000000073</v>
      </c>
      <c r="E65" s="106">
        <f>SUM(E57:E64)</f>
        <v>-1623.1989999999987</v>
      </c>
      <c r="F65" s="106">
        <f>SUM(F57:F64)</f>
        <v>17178.619999999995</v>
      </c>
      <c r="G65" s="106">
        <f>SUM(G57:G64)</f>
        <v>37682</v>
      </c>
      <c r="H65" s="103"/>
      <c r="I65" s="103"/>
      <c r="J65" s="106">
        <f>SUM(J55:J64)</f>
        <v>450.91899999999987</v>
      </c>
      <c r="K65" s="106">
        <f>SUM(K55:K64)</f>
        <v>6276.1409999999978</v>
      </c>
      <c r="L65" s="106">
        <f>SUM(L55:L64)</f>
        <v>28096.184000000001</v>
      </c>
      <c r="M65" s="106">
        <f>SUM(M55:M64)</f>
        <v>17723</v>
      </c>
      <c r="N65" s="106">
        <f>SUM(N55:N63)</f>
        <v>-2632</v>
      </c>
      <c r="O65" s="103"/>
      <c r="Q65" s="106">
        <f>SUM(Q55:Q64)</f>
        <v>-4756.4050000000007</v>
      </c>
      <c r="R65" s="106">
        <f>SUM(R55:R64)</f>
        <v>22814.084999999995</v>
      </c>
      <c r="S65" s="106">
        <f>SUM(S55:S64)</f>
        <v>12700.699999999999</v>
      </c>
      <c r="T65" s="106">
        <f>SUM(T55:T64)</f>
        <v>12700.699999999999</v>
      </c>
      <c r="U65" s="106">
        <f>SUM(U55:U64)</f>
        <v>5022.2999999999984</v>
      </c>
      <c r="V65" s="106">
        <v>2987</v>
      </c>
      <c r="W65" s="106">
        <f t="shared" si="5"/>
        <v>16972</v>
      </c>
      <c r="X65" s="106">
        <f>SUM(X55:X64)</f>
        <v>-2408</v>
      </c>
      <c r="Y65" s="106">
        <f>SUM(Y55:Y64)</f>
        <v>-831</v>
      </c>
      <c r="Z65" s="106">
        <f>SUM(Z55:Z64)</f>
        <v>413</v>
      </c>
    </row>
    <row r="66" spans="1:26" ht="13.5" customHeight="1" x14ac:dyDescent="0.4">
      <c r="J66" s="4"/>
      <c r="K66" s="4"/>
      <c r="L66" s="4"/>
      <c r="M66" s="4"/>
      <c r="N66" s="4"/>
      <c r="O66" s="4"/>
      <c r="Q66" s="4"/>
      <c r="R66" s="4"/>
      <c r="S66" s="4"/>
      <c r="T66" s="4"/>
      <c r="U66" s="4"/>
      <c r="V66" s="4"/>
      <c r="W66" s="4"/>
      <c r="X66" s="4"/>
      <c r="Y66" s="4"/>
      <c r="Z66" s="4"/>
    </row>
    <row r="67" spans="1:26" ht="13.5" customHeight="1" x14ac:dyDescent="0.35">
      <c r="A67" s="68" t="s">
        <v>45</v>
      </c>
      <c r="B67" s="3"/>
      <c r="C67" s="97">
        <v>-2085.4780000000001</v>
      </c>
      <c r="D67" s="97">
        <v>252.94300000000001</v>
      </c>
      <c r="E67" s="97">
        <v>186.73</v>
      </c>
      <c r="F67" s="97">
        <v>8748.633112790003</v>
      </c>
      <c r="G67" s="97">
        <v>7574</v>
      </c>
      <c r="H67" s="97"/>
      <c r="I67" s="97"/>
      <c r="J67" s="97">
        <v>-703.56600000000003</v>
      </c>
      <c r="K67" s="97">
        <v>352.16</v>
      </c>
      <c r="L67" s="97">
        <v>17867.075000000001</v>
      </c>
      <c r="M67" s="97">
        <v>-9537</v>
      </c>
      <c r="N67" s="97">
        <v>-15150</v>
      </c>
      <c r="O67" s="97"/>
      <c r="P67" s="97"/>
      <c r="Q67" s="97">
        <v>-10226.807000000001</v>
      </c>
      <c r="R67" s="97">
        <v>1108.3651127900034</v>
      </c>
      <c r="S67" s="97">
        <v>-9205.3070000000007</v>
      </c>
      <c r="T67" s="97">
        <v>-9206</v>
      </c>
      <c r="U67" s="97">
        <f>M67-S67</f>
        <v>-331.6929999999993</v>
      </c>
      <c r="V67" s="97">
        <v>2615</v>
      </c>
      <c r="W67" s="97">
        <f>G67-M67-V67</f>
        <v>14496</v>
      </c>
      <c r="X67" s="97">
        <v>-11252</v>
      </c>
      <c r="Y67" s="97">
        <v>-3898</v>
      </c>
      <c r="Z67" s="97">
        <v>-3077</v>
      </c>
    </row>
    <row r="68" spans="1:26" ht="13.5" customHeight="1" x14ac:dyDescent="0.35">
      <c r="A68" s="94" t="s">
        <v>289</v>
      </c>
      <c r="B68" s="3"/>
      <c r="C68" s="103">
        <v>4755.6360000000004</v>
      </c>
      <c r="D68" s="103">
        <v>3006.8679999999999</v>
      </c>
      <c r="E68" s="103">
        <v>3214.4090000000001</v>
      </c>
      <c r="F68" s="103">
        <v>3670.1970000000001</v>
      </c>
      <c r="G68" s="103">
        <v>12634</v>
      </c>
      <c r="H68" s="103"/>
      <c r="I68" s="103"/>
      <c r="J68" s="103">
        <v>3006.8679999999999</v>
      </c>
      <c r="K68" s="103">
        <v>3214.4090000000001</v>
      </c>
      <c r="L68" s="103">
        <v>3670.1970000000001</v>
      </c>
      <c r="M68" s="103">
        <v>12634</v>
      </c>
      <c r="N68" s="103">
        <f>[10]ОФП!$G$28</f>
        <v>22879</v>
      </c>
      <c r="O68" s="103"/>
      <c r="P68" s="103"/>
      <c r="Q68" s="103">
        <v>21389.337</v>
      </c>
      <c r="R68" s="103">
        <v>11925.446</v>
      </c>
      <c r="S68" s="103">
        <v>12633.628000000001</v>
      </c>
      <c r="T68" s="103">
        <v>12633.628000000001</v>
      </c>
      <c r="U68" s="103">
        <f>S70</f>
        <v>3842.819</v>
      </c>
      <c r="V68" s="103">
        <v>3713.6280000000006</v>
      </c>
      <c r="W68" s="103">
        <f>V70</f>
        <v>6438.6280000000006</v>
      </c>
      <c r="X68" s="103">
        <f>BS!G25</f>
        <v>22879</v>
      </c>
      <c r="Y68" s="103">
        <f>X70</f>
        <v>12715</v>
      </c>
      <c r="Z68" s="103">
        <f>Y70</f>
        <v>9469</v>
      </c>
    </row>
    <row r="69" spans="1:26" ht="13.5" customHeight="1" thickBot="1" x14ac:dyDescent="0.4">
      <c r="A69" s="68" t="s">
        <v>46</v>
      </c>
      <c r="B69" s="3"/>
      <c r="C69" s="97">
        <v>336.71</v>
      </c>
      <c r="D69" s="97">
        <v>-45.402000000000001</v>
      </c>
      <c r="E69" s="97">
        <v>269.05799999999999</v>
      </c>
      <c r="F69" s="97">
        <v>214.798</v>
      </c>
      <c r="G69" s="97">
        <v>2671</v>
      </c>
      <c r="H69" s="97"/>
      <c r="I69" s="97"/>
      <c r="J69" s="97">
        <v>-107.461</v>
      </c>
      <c r="K69" s="97">
        <v>96.504999999999995</v>
      </c>
      <c r="L69" s="97">
        <v>-147.935</v>
      </c>
      <c r="M69" s="97">
        <v>617</v>
      </c>
      <c r="N69" s="97">
        <v>1740</v>
      </c>
      <c r="O69" s="97"/>
      <c r="P69" s="97"/>
      <c r="Q69" s="97">
        <v>762.91600000000005</v>
      </c>
      <c r="R69" s="97">
        <v>-400.18299999999999</v>
      </c>
      <c r="S69" s="97">
        <v>414.49799999999999</v>
      </c>
      <c r="T69" s="97">
        <v>415</v>
      </c>
      <c r="U69" s="97">
        <f>M69-S69</f>
        <v>202.50200000000001</v>
      </c>
      <c r="V69" s="97">
        <v>110</v>
      </c>
      <c r="W69" s="97">
        <f t="shared" si="5"/>
        <v>1944</v>
      </c>
      <c r="X69" s="97">
        <v>1088</v>
      </c>
      <c r="Y69" s="97">
        <v>652</v>
      </c>
      <c r="Z69" s="97">
        <v>1048</v>
      </c>
    </row>
    <row r="70" spans="1:26" ht="13.5" customHeight="1" thickBot="1" x14ac:dyDescent="0.4">
      <c r="A70" s="104" t="s">
        <v>290</v>
      </c>
      <c r="B70" s="105"/>
      <c r="C70" s="106">
        <f>SUM(C67:C69)</f>
        <v>3006.8680000000004</v>
      </c>
      <c r="D70" s="106">
        <f>SUM(D67:D69)</f>
        <v>3214.4090000000001</v>
      </c>
      <c r="E70" s="106">
        <f>SUM(E67:E69)</f>
        <v>3670.1970000000001</v>
      </c>
      <c r="F70" s="106">
        <f>SUM(F67:F69)</f>
        <v>12633.628112790004</v>
      </c>
      <c r="G70" s="106">
        <f>SUM(G67:G69)</f>
        <v>22879</v>
      </c>
      <c r="H70" s="103"/>
      <c r="I70" s="103"/>
      <c r="J70" s="106">
        <f>SUM(J67:J69)</f>
        <v>2195.8409999999999</v>
      </c>
      <c r="K70" s="106">
        <f>SUM(K67:K69)</f>
        <v>3663.0740000000001</v>
      </c>
      <c r="L70" s="106">
        <f>SUM(L67:L69)</f>
        <v>21389.337</v>
      </c>
      <c r="M70" s="106">
        <f>SUM(M67:M69)</f>
        <v>3714</v>
      </c>
      <c r="N70" s="106">
        <f>SUM(N67:N69)</f>
        <v>9469</v>
      </c>
      <c r="O70" s="103"/>
      <c r="Q70" s="106">
        <f t="shared" ref="Q70:W70" si="8">SUM(Q67:Q69)</f>
        <v>11925.445999999998</v>
      </c>
      <c r="R70" s="106">
        <f t="shared" si="8"/>
        <v>12633.628112790004</v>
      </c>
      <c r="S70" s="106">
        <f t="shared" si="8"/>
        <v>3842.819</v>
      </c>
      <c r="T70" s="106">
        <f t="shared" si="8"/>
        <v>3842.6280000000006</v>
      </c>
      <c r="U70" s="106">
        <f t="shared" si="8"/>
        <v>3713.6280000000006</v>
      </c>
      <c r="V70" s="106">
        <f t="shared" si="8"/>
        <v>6438.6280000000006</v>
      </c>
      <c r="W70" s="106">
        <f t="shared" si="8"/>
        <v>22878.628000000001</v>
      </c>
      <c r="X70" s="106">
        <f>SUM(X67:X69)</f>
        <v>12715</v>
      </c>
      <c r="Y70" s="106">
        <f>SUM(Y67:Y69)</f>
        <v>9469</v>
      </c>
      <c r="Z70" s="106">
        <f>SUM(Z67:Z69)</f>
        <v>7440</v>
      </c>
    </row>
    <row r="71" spans="1:26" ht="13.5" customHeight="1" x14ac:dyDescent="0.35">
      <c r="A71" s="8"/>
      <c r="B71" s="3"/>
      <c r="J71" s="4"/>
      <c r="K71" s="4"/>
      <c r="L71" s="4"/>
      <c r="M71" s="4"/>
      <c r="N71" s="4"/>
      <c r="O71" s="4"/>
      <c r="Q71" s="4"/>
      <c r="R71" s="4"/>
      <c r="S71" s="4"/>
      <c r="T71" s="4"/>
    </row>
    <row r="72" spans="1:26" ht="13.5" customHeight="1" x14ac:dyDescent="0.35">
      <c r="A72" s="8"/>
      <c r="B72" s="3"/>
      <c r="J72" s="4"/>
      <c r="K72" s="4"/>
      <c r="L72" s="4"/>
      <c r="M72" s="4"/>
      <c r="N72" s="4"/>
      <c r="O72" s="4"/>
      <c r="Q72" s="4"/>
      <c r="R72" s="4"/>
      <c r="S72" s="4"/>
      <c r="T72" s="4"/>
    </row>
    <row r="73" spans="1:26" ht="13.5" customHeight="1" x14ac:dyDescent="0.35">
      <c r="B73" s="3"/>
      <c r="J73" s="4"/>
      <c r="K73" s="4"/>
      <c r="L73" s="4"/>
      <c r="M73" s="4"/>
      <c r="N73" s="4"/>
      <c r="O73" s="4"/>
      <c r="Q73" s="4"/>
      <c r="R73" s="4"/>
      <c r="S73" s="4"/>
      <c r="T73" s="4"/>
    </row>
    <row r="74" spans="1:26" ht="13.5" customHeight="1" x14ac:dyDescent="0.35">
      <c r="B74" s="3"/>
      <c r="J74" s="4"/>
      <c r="K74" s="4"/>
      <c r="L74" s="4"/>
      <c r="M74" s="4"/>
      <c r="N74" s="4"/>
      <c r="O74" s="4"/>
      <c r="Q74" s="4"/>
      <c r="R74" s="4"/>
      <c r="S74" s="4"/>
      <c r="T74" s="4"/>
    </row>
    <row r="75" spans="1:26" ht="37.5" x14ac:dyDescent="0.35">
      <c r="A75" s="215" t="s">
        <v>322</v>
      </c>
      <c r="B75" s="3"/>
      <c r="J75" s="4"/>
      <c r="K75" s="4"/>
      <c r="L75" s="4"/>
      <c r="M75" s="4"/>
      <c r="N75" s="4"/>
      <c r="O75" s="4"/>
      <c r="Q75" s="4"/>
      <c r="R75" s="4"/>
      <c r="S75" s="4"/>
      <c r="T75" s="4"/>
    </row>
    <row r="76" spans="1:26" ht="13.5" customHeight="1" x14ac:dyDescent="0.35">
      <c r="B76" s="3"/>
    </row>
    <row r="77" spans="1:26" ht="13.5" customHeight="1" x14ac:dyDescent="0.35">
      <c r="B77" s="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ColWidth="9.453125" defaultRowHeight="13.5" customHeight="1" x14ac:dyDescent="0.35"/>
  <cols>
    <col min="1" max="1" width="45" style="3" customWidth="1"/>
    <col min="2" max="2" width="8.1796875" style="3" customWidth="1"/>
    <col min="3" max="3" width="15" style="3" bestFit="1" customWidth="1"/>
    <col min="4" max="4" width="14.453125" style="3" customWidth="1"/>
    <col min="5" max="5" width="13.54296875" style="3" customWidth="1"/>
    <col min="6" max="6" width="13.453125" style="3" customWidth="1"/>
    <col min="7" max="7" width="10.54296875" style="3" customWidth="1"/>
    <col min="8" max="8" width="16.453125" style="199" customWidth="1"/>
    <col min="9" max="9" width="11.54296875" style="3" customWidth="1"/>
    <col min="10" max="10" width="14.54296875" style="199" customWidth="1"/>
    <col min="11" max="11" width="25.54296875" style="5" customWidth="1"/>
    <col min="12" max="12" width="39.7265625" style="5" customWidth="1"/>
    <col min="13" max="13" width="49.54296875" style="5" customWidth="1"/>
    <col min="14" max="14" width="55.81640625" style="5" customWidth="1"/>
    <col min="15" max="16384" width="9.453125" style="5"/>
  </cols>
  <sheetData>
    <row r="1" spans="1:13" ht="13.5" customHeight="1" x14ac:dyDescent="0.35">
      <c r="A1" s="2" t="s">
        <v>282</v>
      </c>
      <c r="M1" s="113"/>
    </row>
    <row r="2" spans="1:13" ht="13.5" customHeight="1" x14ac:dyDescent="0.35">
      <c r="A2" s="6" t="s">
        <v>296</v>
      </c>
      <c r="M2" s="113"/>
    </row>
    <row r="3" spans="1:13" ht="13.5" customHeight="1" x14ac:dyDescent="0.35">
      <c r="A3" s="114"/>
      <c r="M3" s="115"/>
    </row>
    <row r="4" spans="1:13" ht="13.5" customHeight="1" x14ac:dyDescent="0.35">
      <c r="A4" s="116"/>
      <c r="B4" s="117"/>
      <c r="C4" s="193"/>
      <c r="D4" s="193"/>
      <c r="E4" s="193"/>
      <c r="F4" s="234" t="s">
        <v>118</v>
      </c>
      <c r="G4" s="234"/>
      <c r="H4" s="234" t="s">
        <v>119</v>
      </c>
      <c r="I4" s="234" t="s">
        <v>70</v>
      </c>
      <c r="J4" s="234" t="s">
        <v>102</v>
      </c>
    </row>
    <row r="5" spans="1:13" ht="30" customHeight="1" x14ac:dyDescent="0.35">
      <c r="A5" s="120"/>
      <c r="B5" s="117"/>
      <c r="C5" s="193"/>
      <c r="D5" s="193"/>
      <c r="E5" s="193"/>
      <c r="F5" s="235"/>
      <c r="G5" s="235"/>
      <c r="H5" s="234"/>
      <c r="I5" s="234"/>
      <c r="J5" s="234"/>
    </row>
    <row r="6" spans="1:13" ht="12.75" customHeight="1" x14ac:dyDescent="0.35">
      <c r="A6" s="116"/>
      <c r="B6" s="234"/>
      <c r="C6" s="193" t="s">
        <v>275</v>
      </c>
      <c r="D6" s="234" t="s">
        <v>97</v>
      </c>
      <c r="E6" s="234" t="s">
        <v>98</v>
      </c>
      <c r="F6" s="236" t="s">
        <v>120</v>
      </c>
      <c r="G6" s="236" t="s">
        <v>121</v>
      </c>
      <c r="H6" s="234"/>
      <c r="I6" s="234"/>
      <c r="J6" s="234"/>
    </row>
    <row r="7" spans="1:13" ht="27.75" customHeight="1" x14ac:dyDescent="0.35">
      <c r="A7" s="121" t="s">
        <v>0</v>
      </c>
      <c r="B7" s="235"/>
      <c r="C7" s="194" t="s">
        <v>96</v>
      </c>
      <c r="D7" s="235" t="s">
        <v>97</v>
      </c>
      <c r="E7" s="235" t="s">
        <v>98</v>
      </c>
      <c r="F7" s="235" t="s">
        <v>120</v>
      </c>
      <c r="G7" s="235" t="s">
        <v>121</v>
      </c>
      <c r="H7" s="235"/>
      <c r="I7" s="235"/>
      <c r="J7" s="235"/>
    </row>
    <row r="8" spans="1:13" ht="13.5" customHeight="1" x14ac:dyDescent="0.35">
      <c r="A8" s="122" t="s">
        <v>122</v>
      </c>
      <c r="B8" s="39"/>
      <c r="C8" s="123">
        <v>1.2E-2</v>
      </c>
      <c r="D8" s="123">
        <v>7648.3540000000003</v>
      </c>
      <c r="E8" s="123">
        <v>4734.3140000000003</v>
      </c>
      <c r="F8" s="123">
        <v>943.31700000000001</v>
      </c>
      <c r="G8" s="123">
        <v>-1.026</v>
      </c>
      <c r="H8" s="123">
        <v>13324.971</v>
      </c>
      <c r="I8" s="123">
        <v>170.3</v>
      </c>
      <c r="J8" s="123">
        <v>13495.271000000001</v>
      </c>
      <c r="M8" s="124"/>
    </row>
    <row r="9" spans="1:13" ht="13.5" customHeight="1" x14ac:dyDescent="0.35">
      <c r="A9" s="1" t="s">
        <v>123</v>
      </c>
      <c r="B9" s="16"/>
      <c r="C9" s="83">
        <v>0</v>
      </c>
      <c r="D9" s="83">
        <v>0</v>
      </c>
      <c r="E9" s="83">
        <v>4787.4189999999999</v>
      </c>
      <c r="F9" s="83">
        <v>0</v>
      </c>
      <c r="G9" s="83">
        <v>0</v>
      </c>
      <c r="H9" s="148">
        <v>4787.4189999999999</v>
      </c>
      <c r="I9" s="83">
        <v>-36.457000000000001</v>
      </c>
      <c r="J9" s="148">
        <v>4750.9620000000004</v>
      </c>
      <c r="K9" s="198"/>
      <c r="M9" s="82"/>
    </row>
    <row r="10" spans="1:13" ht="13.5" customHeight="1" x14ac:dyDescent="0.35">
      <c r="A10" s="1" t="s">
        <v>124</v>
      </c>
      <c r="B10" s="16"/>
      <c r="C10" s="53">
        <v>0</v>
      </c>
      <c r="D10" s="53">
        <v>0</v>
      </c>
      <c r="E10" s="53">
        <v>0</v>
      </c>
      <c r="F10" s="53">
        <v>-243.57400000000001</v>
      </c>
      <c r="G10" s="53">
        <v>-81.769000000000005</v>
      </c>
      <c r="H10" s="200">
        <v>-325.34300000000002</v>
      </c>
      <c r="I10" s="53">
        <v>0</v>
      </c>
      <c r="J10" s="200">
        <v>-325.34300000000002</v>
      </c>
      <c r="K10" s="126"/>
      <c r="M10" s="82"/>
    </row>
    <row r="11" spans="1:13" ht="13.5" customHeight="1" x14ac:dyDescent="0.35">
      <c r="A11" s="80" t="s">
        <v>125</v>
      </c>
      <c r="B11" s="27"/>
      <c r="C11" s="127">
        <v>0</v>
      </c>
      <c r="D11" s="127">
        <v>0</v>
      </c>
      <c r="E11" s="127">
        <v>4787.4189999999999</v>
      </c>
      <c r="F11" s="127">
        <v>-243.57400000000001</v>
      </c>
      <c r="G11" s="127">
        <v>-81.769000000000005</v>
      </c>
      <c r="H11" s="102">
        <v>4462.076</v>
      </c>
      <c r="I11" s="127">
        <v>-36.457000000000001</v>
      </c>
      <c r="J11" s="102">
        <v>4425.6189999999997</v>
      </c>
      <c r="K11" s="126"/>
      <c r="M11" s="82"/>
    </row>
    <row r="12" spans="1:13" ht="13.5" customHeight="1" x14ac:dyDescent="0.35">
      <c r="A12" s="1" t="s">
        <v>43</v>
      </c>
      <c r="B12" s="21"/>
      <c r="C12" s="53">
        <v>0</v>
      </c>
      <c r="D12" s="53">
        <v>-130.761</v>
      </c>
      <c r="E12" s="53">
        <v>0</v>
      </c>
      <c r="F12" s="53">
        <v>0</v>
      </c>
      <c r="G12" s="53">
        <v>0</v>
      </c>
      <c r="H12" s="200">
        <v>-130.761</v>
      </c>
      <c r="I12" s="53">
        <v>0</v>
      </c>
      <c r="J12" s="200">
        <v>-130.761</v>
      </c>
      <c r="M12" s="82"/>
    </row>
    <row r="13" spans="1:13" ht="13.5" customHeight="1" x14ac:dyDescent="0.35">
      <c r="A13" s="1" t="s">
        <v>126</v>
      </c>
      <c r="B13" s="21"/>
      <c r="C13" s="53">
        <v>0</v>
      </c>
      <c r="D13" s="53">
        <v>0</v>
      </c>
      <c r="E13" s="53">
        <v>0</v>
      </c>
      <c r="F13" s="53">
        <v>0</v>
      </c>
      <c r="G13" s="53">
        <v>0</v>
      </c>
      <c r="H13" s="200">
        <v>0</v>
      </c>
      <c r="I13" s="53">
        <v>-1.1339999999999999</v>
      </c>
      <c r="J13" s="200">
        <v>-1.1339999999999999</v>
      </c>
      <c r="M13" s="82"/>
    </row>
    <row r="14" spans="1:13" ht="13.5" customHeight="1" x14ac:dyDescent="0.35">
      <c r="A14" s="68" t="s">
        <v>127</v>
      </c>
      <c r="B14" s="128"/>
      <c r="C14" s="53">
        <v>0</v>
      </c>
      <c r="D14" s="53">
        <v>0</v>
      </c>
      <c r="E14" s="53">
        <v>-140.48699999999999</v>
      </c>
      <c r="F14" s="53">
        <v>0</v>
      </c>
      <c r="G14" s="53">
        <v>0</v>
      </c>
      <c r="H14" s="200">
        <v>-140.48699999999999</v>
      </c>
      <c r="I14" s="53">
        <v>0</v>
      </c>
      <c r="J14" s="200">
        <v>-140.48699999999999</v>
      </c>
      <c r="M14" s="82"/>
    </row>
    <row r="15" spans="1:13" ht="13.5" customHeight="1" x14ac:dyDescent="0.35">
      <c r="A15" s="68" t="s">
        <v>128</v>
      </c>
      <c r="B15" s="128"/>
      <c r="C15" s="53">
        <v>0</v>
      </c>
      <c r="D15" s="53">
        <v>0</v>
      </c>
      <c r="E15" s="53">
        <v>-3800</v>
      </c>
      <c r="F15" s="53">
        <v>0</v>
      </c>
      <c r="G15" s="53">
        <v>0</v>
      </c>
      <c r="H15" s="200">
        <v>-3800</v>
      </c>
      <c r="I15" s="53">
        <v>0</v>
      </c>
      <c r="J15" s="200">
        <v>-3800</v>
      </c>
      <c r="M15" s="82"/>
    </row>
    <row r="16" spans="1:13" ht="13.5" customHeight="1" x14ac:dyDescent="0.35">
      <c r="A16" s="85" t="s">
        <v>129</v>
      </c>
      <c r="B16" s="27"/>
      <c r="C16" s="84">
        <v>1.2E-2</v>
      </c>
      <c r="D16" s="84">
        <v>7517.5929999999998</v>
      </c>
      <c r="E16" s="84">
        <v>5581.2460000000001</v>
      </c>
      <c r="F16" s="84">
        <v>699.74300000000005</v>
      </c>
      <c r="G16" s="84">
        <v>-82.795000000000002</v>
      </c>
      <c r="H16" s="84">
        <v>13715.799000000001</v>
      </c>
      <c r="I16" s="84">
        <v>132.709</v>
      </c>
      <c r="J16" s="84">
        <v>13848.508</v>
      </c>
      <c r="K16" s="126"/>
      <c r="M16" s="124"/>
    </row>
    <row r="17" spans="1:13" ht="13.5" customHeight="1" x14ac:dyDescent="0.35">
      <c r="A17" s="1" t="s">
        <v>123</v>
      </c>
      <c r="B17" s="16"/>
      <c r="C17" s="97">
        <v>0</v>
      </c>
      <c r="D17" s="97">
        <v>0</v>
      </c>
      <c r="E17" s="97">
        <v>-1346.7260000000001</v>
      </c>
      <c r="F17" s="97">
        <v>0</v>
      </c>
      <c r="G17" s="97">
        <v>0</v>
      </c>
      <c r="H17" s="103">
        <v>-1346.7260000000001</v>
      </c>
      <c r="I17" s="97">
        <v>-1.157</v>
      </c>
      <c r="J17" s="103">
        <v>-1347.883</v>
      </c>
      <c r="M17" s="82"/>
    </row>
    <row r="18" spans="1:13" ht="13.5" customHeight="1" x14ac:dyDescent="0.35">
      <c r="A18" s="1" t="s">
        <v>130</v>
      </c>
      <c r="B18" s="16"/>
      <c r="C18" s="97">
        <v>0</v>
      </c>
      <c r="D18" s="97">
        <v>0</v>
      </c>
      <c r="E18" s="97">
        <v>0</v>
      </c>
      <c r="F18" s="97">
        <v>1004.4880000000001</v>
      </c>
      <c r="G18" s="97">
        <v>-52.42</v>
      </c>
      <c r="H18" s="103">
        <v>952.06799999999998</v>
      </c>
      <c r="I18" s="97">
        <v>0</v>
      </c>
      <c r="J18" s="103">
        <v>952.06799999999998</v>
      </c>
      <c r="M18" s="82"/>
    </row>
    <row r="19" spans="1:13" ht="13.5" customHeight="1" x14ac:dyDescent="0.35">
      <c r="A19" s="80" t="s">
        <v>125</v>
      </c>
      <c r="B19" s="27"/>
      <c r="C19" s="127">
        <v>0</v>
      </c>
      <c r="D19" s="127">
        <v>0</v>
      </c>
      <c r="E19" s="127">
        <v>-1346.7260000000001</v>
      </c>
      <c r="F19" s="127">
        <v>1004.4880000000001</v>
      </c>
      <c r="G19" s="127">
        <v>-52.42</v>
      </c>
      <c r="H19" s="102">
        <v>-394.65800000000002</v>
      </c>
      <c r="I19" s="127">
        <v>-1.157</v>
      </c>
      <c r="J19" s="102">
        <v>-395.815</v>
      </c>
      <c r="K19" s="126"/>
      <c r="M19" s="82"/>
    </row>
    <row r="20" spans="1:13" ht="13.5" customHeight="1" x14ac:dyDescent="0.35">
      <c r="A20" s="1" t="s">
        <v>131</v>
      </c>
      <c r="B20" s="16"/>
      <c r="C20" s="125">
        <v>1193.9880000000001</v>
      </c>
      <c r="D20" s="125">
        <v>-1193.9880000000001</v>
      </c>
      <c r="E20" s="125">
        <v>0</v>
      </c>
      <c r="F20" s="125">
        <v>0</v>
      </c>
      <c r="G20" s="125">
        <v>0</v>
      </c>
      <c r="H20" s="201">
        <v>0</v>
      </c>
      <c r="I20" s="125">
        <v>0</v>
      </c>
      <c r="J20" s="201">
        <v>0</v>
      </c>
      <c r="K20" s="126"/>
      <c r="M20" s="82"/>
    </row>
    <row r="21" spans="1:13" ht="13.5" customHeight="1" x14ac:dyDescent="0.35">
      <c r="A21" s="1" t="s">
        <v>33</v>
      </c>
      <c r="B21" s="21"/>
      <c r="C21" s="97">
        <v>0</v>
      </c>
      <c r="D21" s="97">
        <v>0</v>
      </c>
      <c r="E21" s="97">
        <v>4.3999999999999997E-2</v>
      </c>
      <c r="F21" s="97">
        <v>0</v>
      </c>
      <c r="G21" s="97">
        <v>0</v>
      </c>
      <c r="H21" s="103">
        <v>4.3999999999999997E-2</v>
      </c>
      <c r="I21" s="97">
        <v>-4.9219999999999997</v>
      </c>
      <c r="J21" s="103">
        <v>-4.8780000000000001</v>
      </c>
      <c r="M21" s="82"/>
    </row>
    <row r="22" spans="1:13" ht="13.5" customHeight="1" x14ac:dyDescent="0.35">
      <c r="A22" s="68" t="s">
        <v>132</v>
      </c>
      <c r="B22" s="128"/>
      <c r="C22" s="97">
        <v>0</v>
      </c>
      <c r="D22" s="97">
        <v>0</v>
      </c>
      <c r="E22" s="97">
        <v>-79.599000000000004</v>
      </c>
      <c r="F22" s="97">
        <v>0</v>
      </c>
      <c r="G22" s="97">
        <v>0</v>
      </c>
      <c r="H22" s="103">
        <v>-79.599000000000004</v>
      </c>
      <c r="I22" s="97">
        <v>0</v>
      </c>
      <c r="J22" s="103">
        <v>-79.599000000000004</v>
      </c>
      <c r="M22" s="82"/>
    </row>
    <row r="23" spans="1:13" ht="13.5" customHeight="1" x14ac:dyDescent="0.35">
      <c r="A23" s="68" t="s">
        <v>133</v>
      </c>
      <c r="B23" s="128"/>
      <c r="C23" s="97">
        <v>0</v>
      </c>
      <c r="D23" s="97">
        <v>0</v>
      </c>
      <c r="E23" s="97">
        <v>-4500</v>
      </c>
      <c r="F23" s="97">
        <v>0</v>
      </c>
      <c r="G23" s="97">
        <v>0</v>
      </c>
      <c r="H23" s="103">
        <v>-4500</v>
      </c>
      <c r="I23" s="97">
        <v>0</v>
      </c>
      <c r="J23" s="103">
        <v>-4500</v>
      </c>
      <c r="M23" s="82"/>
    </row>
    <row r="24" spans="1:13" ht="13.5" customHeight="1" x14ac:dyDescent="0.35">
      <c r="A24" s="85" t="s">
        <v>134</v>
      </c>
      <c r="B24" s="27"/>
      <c r="C24" s="84">
        <v>1194</v>
      </c>
      <c r="D24" s="84">
        <v>6323.6049999999996</v>
      </c>
      <c r="E24" s="84">
        <v>-345.03500000000003</v>
      </c>
      <c r="F24" s="84">
        <v>1704.231</v>
      </c>
      <c r="G24" s="84">
        <v>-135.215</v>
      </c>
      <c r="H24" s="84">
        <v>8741.5859999999993</v>
      </c>
      <c r="I24" s="84">
        <v>126.63</v>
      </c>
      <c r="J24" s="84">
        <v>8868.2160000000003</v>
      </c>
      <c r="M24" s="124"/>
    </row>
    <row r="25" spans="1:13" ht="13.5" customHeight="1" x14ac:dyDescent="0.35">
      <c r="A25" s="1" t="s">
        <v>123</v>
      </c>
      <c r="B25" s="16"/>
      <c r="C25" s="97">
        <v>0</v>
      </c>
      <c r="D25" s="97">
        <v>0</v>
      </c>
      <c r="E25" s="97">
        <v>15270.22</v>
      </c>
      <c r="F25" s="97">
        <v>0</v>
      </c>
      <c r="G25" s="97">
        <v>0</v>
      </c>
      <c r="H25" s="103">
        <v>15270.22</v>
      </c>
      <c r="I25" s="97">
        <v>-33.405000000000001</v>
      </c>
      <c r="J25" s="103">
        <v>15236.815000000001</v>
      </c>
      <c r="M25" s="82"/>
    </row>
    <row r="26" spans="1:13" ht="13.5" customHeight="1" x14ac:dyDescent="0.35">
      <c r="A26" s="1" t="s">
        <v>130</v>
      </c>
      <c r="B26" s="16"/>
      <c r="C26" s="97">
        <v>0</v>
      </c>
      <c r="D26" s="97">
        <v>0</v>
      </c>
      <c r="E26" s="97">
        <v>0</v>
      </c>
      <c r="F26" s="97">
        <v>67.239999999999995</v>
      </c>
      <c r="G26" s="97">
        <v>72.813999999999993</v>
      </c>
      <c r="H26" s="103">
        <v>140.054</v>
      </c>
      <c r="I26" s="97">
        <v>0</v>
      </c>
      <c r="J26" s="103">
        <v>140.054</v>
      </c>
      <c r="M26" s="82"/>
    </row>
    <row r="27" spans="1:13" ht="13.5" customHeight="1" x14ac:dyDescent="0.35">
      <c r="A27" s="80" t="s">
        <v>268</v>
      </c>
      <c r="B27" s="27"/>
      <c r="C27" s="81">
        <v>0</v>
      </c>
      <c r="D27" s="81">
        <v>0</v>
      </c>
      <c r="E27" s="81">
        <v>15270.22</v>
      </c>
      <c r="F27" s="81">
        <v>67.239999999999995</v>
      </c>
      <c r="G27" s="81">
        <v>72.813999999999993</v>
      </c>
      <c r="H27" s="72">
        <v>15410.273999999999</v>
      </c>
      <c r="I27" s="81">
        <v>-33.405000000000001</v>
      </c>
      <c r="J27" s="72">
        <v>15376.869000000001</v>
      </c>
      <c r="K27" s="126"/>
      <c r="M27" s="82"/>
    </row>
    <row r="28" spans="1:13" ht="13.5" customHeight="1" x14ac:dyDescent="0.35">
      <c r="A28" s="1" t="s">
        <v>269</v>
      </c>
      <c r="B28" s="16"/>
      <c r="C28" s="125">
        <v>375</v>
      </c>
      <c r="D28" s="125">
        <v>29625</v>
      </c>
      <c r="E28" s="125">
        <v>0</v>
      </c>
      <c r="F28" s="125">
        <v>0</v>
      </c>
      <c r="G28" s="125">
        <v>0</v>
      </c>
      <c r="H28" s="201">
        <v>30000</v>
      </c>
      <c r="I28" s="125">
        <v>0</v>
      </c>
      <c r="J28" s="201">
        <v>30000</v>
      </c>
      <c r="K28" s="126"/>
      <c r="M28" s="82"/>
    </row>
    <row r="29" spans="1:13" ht="25" x14ac:dyDescent="0.35">
      <c r="A29" s="1" t="s">
        <v>270</v>
      </c>
      <c r="B29" s="21"/>
      <c r="C29" s="97">
        <v>0</v>
      </c>
      <c r="D29" s="97">
        <v>-819.80499999999995</v>
      </c>
      <c r="E29" s="97">
        <v>0</v>
      </c>
      <c r="F29" s="97">
        <v>0</v>
      </c>
      <c r="G29" s="97">
        <v>0</v>
      </c>
      <c r="H29" s="103">
        <v>-819.80499999999995</v>
      </c>
      <c r="I29" s="97">
        <v>0</v>
      </c>
      <c r="J29" s="103">
        <v>-819.80499999999995</v>
      </c>
      <c r="M29" s="82"/>
    </row>
    <row r="30" spans="1:13" ht="13.5" customHeight="1" x14ac:dyDescent="0.35">
      <c r="A30" s="68" t="s">
        <v>271</v>
      </c>
      <c r="B30" s="128"/>
      <c r="C30" s="125">
        <v>0</v>
      </c>
      <c r="D30" s="125">
        <v>0</v>
      </c>
      <c r="E30" s="125">
        <v>66.596999999999994</v>
      </c>
      <c r="F30" s="125">
        <v>0</v>
      </c>
      <c r="G30" s="125">
        <v>0</v>
      </c>
      <c r="H30" s="201">
        <v>66.596999999999994</v>
      </c>
      <c r="I30" s="125">
        <v>-66.596999999999994</v>
      </c>
      <c r="J30" s="201">
        <v>0</v>
      </c>
      <c r="K30" s="198"/>
      <c r="M30" s="82"/>
    </row>
    <row r="31" spans="1:13" ht="13.5" customHeight="1" x14ac:dyDescent="0.35">
      <c r="A31" s="68" t="s">
        <v>272</v>
      </c>
      <c r="B31" s="128"/>
      <c r="C31" s="97">
        <v>0</v>
      </c>
      <c r="D31" s="97">
        <v>0</v>
      </c>
      <c r="E31" s="97">
        <v>-644</v>
      </c>
      <c r="F31" s="97">
        <v>0</v>
      </c>
      <c r="G31" s="97">
        <v>0</v>
      </c>
      <c r="H31" s="103">
        <v>-644</v>
      </c>
      <c r="I31" s="97">
        <v>0</v>
      </c>
      <c r="J31" s="103">
        <v>-644</v>
      </c>
      <c r="K31" s="198"/>
      <c r="M31" s="82"/>
    </row>
    <row r="32" spans="1:13" ht="13.5" customHeight="1" x14ac:dyDescent="0.35">
      <c r="A32" s="68" t="s">
        <v>273</v>
      </c>
      <c r="B32" s="128"/>
      <c r="C32" s="97">
        <v>0</v>
      </c>
      <c r="D32" s="97">
        <v>0</v>
      </c>
      <c r="E32" s="97">
        <v>-6589.8</v>
      </c>
      <c r="F32" s="97">
        <v>0</v>
      </c>
      <c r="G32" s="97">
        <v>0</v>
      </c>
      <c r="H32" s="103">
        <v>-6589.8</v>
      </c>
      <c r="I32" s="97">
        <v>0</v>
      </c>
      <c r="J32" s="103">
        <v>-6589.8</v>
      </c>
      <c r="K32" s="198"/>
      <c r="M32" s="82"/>
    </row>
    <row r="33" spans="1:13" ht="13.5" customHeight="1" x14ac:dyDescent="0.35">
      <c r="A33" s="85" t="s">
        <v>274</v>
      </c>
      <c r="B33" s="27"/>
      <c r="C33" s="84">
        <v>1569</v>
      </c>
      <c r="D33" s="84">
        <v>35128.800000000003</v>
      </c>
      <c r="E33" s="84">
        <v>7757.982</v>
      </c>
      <c r="F33" s="84">
        <v>1771.471</v>
      </c>
      <c r="G33" s="84">
        <v>-62.401000000000003</v>
      </c>
      <c r="H33" s="84">
        <v>46164.851999999999</v>
      </c>
      <c r="I33" s="84">
        <v>26.628</v>
      </c>
      <c r="J33" s="84">
        <v>46191.48</v>
      </c>
      <c r="K33" s="198"/>
      <c r="M33" s="124"/>
    </row>
    <row r="34" spans="1:13" ht="13.5" customHeight="1" x14ac:dyDescent="0.35">
      <c r="A34" s="1" t="s">
        <v>123</v>
      </c>
      <c r="B34" s="16"/>
      <c r="C34" s="97">
        <v>0</v>
      </c>
      <c r="D34" s="97">
        <v>0</v>
      </c>
      <c r="E34" s="97">
        <v>6035</v>
      </c>
      <c r="F34" s="97"/>
      <c r="G34" s="97">
        <v>0</v>
      </c>
      <c r="H34" s="103">
        <f>SUM(C34:G34)</f>
        <v>6035</v>
      </c>
      <c r="I34" s="97">
        <v>17</v>
      </c>
      <c r="J34" s="103">
        <f>H34+I34</f>
        <v>6052</v>
      </c>
      <c r="K34" s="198"/>
      <c r="M34" s="82"/>
    </row>
    <row r="35" spans="1:13" ht="13.5" customHeight="1" x14ac:dyDescent="0.35">
      <c r="A35" s="1" t="s">
        <v>130</v>
      </c>
      <c r="B35" s="16"/>
      <c r="C35" s="97">
        <v>0</v>
      </c>
      <c r="D35" s="97">
        <v>0</v>
      </c>
      <c r="E35" s="97">
        <v>0</v>
      </c>
      <c r="F35" s="97">
        <v>147</v>
      </c>
      <c r="G35" s="97">
        <v>0</v>
      </c>
      <c r="H35" s="103">
        <f t="shared" ref="H35:H43" si="0">SUM(C35:G35)</f>
        <v>147</v>
      </c>
      <c r="I35" s="97">
        <v>0</v>
      </c>
      <c r="J35" s="103">
        <f t="shared" ref="J35:J43" si="1">H35+I35</f>
        <v>147</v>
      </c>
      <c r="K35" s="198"/>
      <c r="M35" s="82"/>
    </row>
    <row r="36" spans="1:13" ht="13.5" customHeight="1" x14ac:dyDescent="0.35">
      <c r="A36" s="80" t="s">
        <v>268</v>
      </c>
      <c r="B36" s="27"/>
      <c r="C36" s="81">
        <v>0</v>
      </c>
      <c r="D36" s="81">
        <v>0</v>
      </c>
      <c r="E36" s="81">
        <v>6035</v>
      </c>
      <c r="F36" s="81">
        <v>147</v>
      </c>
      <c r="G36" s="81">
        <v>0</v>
      </c>
      <c r="H36" s="72">
        <f t="shared" si="0"/>
        <v>6182</v>
      </c>
      <c r="I36" s="81">
        <v>17</v>
      </c>
      <c r="J36" s="72">
        <f t="shared" si="1"/>
        <v>6199</v>
      </c>
      <c r="K36" s="198"/>
      <c r="M36" s="82"/>
    </row>
    <row r="37" spans="1:13" ht="13.5" customHeight="1" x14ac:dyDescent="0.35">
      <c r="A37" s="1" t="s">
        <v>269</v>
      </c>
      <c r="B37" s="16"/>
      <c r="C37" s="125">
        <v>0</v>
      </c>
      <c r="D37" s="125">
        <v>0</v>
      </c>
      <c r="E37" s="125">
        <v>0</v>
      </c>
      <c r="F37" s="125">
        <v>0</v>
      </c>
      <c r="G37" s="125">
        <v>0</v>
      </c>
      <c r="H37" s="201">
        <f t="shared" si="0"/>
        <v>0</v>
      </c>
      <c r="I37" s="125">
        <v>0</v>
      </c>
      <c r="J37" s="201">
        <f t="shared" si="1"/>
        <v>0</v>
      </c>
      <c r="K37" s="198"/>
      <c r="M37" s="82"/>
    </row>
    <row r="38" spans="1:13" ht="25" x14ac:dyDescent="0.35">
      <c r="A38" s="1" t="s">
        <v>270</v>
      </c>
      <c r="B38" s="21"/>
      <c r="C38" s="125">
        <v>0</v>
      </c>
      <c r="D38" s="125">
        <v>0</v>
      </c>
      <c r="E38" s="125">
        <v>0</v>
      </c>
      <c r="F38" s="125">
        <v>0</v>
      </c>
      <c r="G38" s="125">
        <v>0</v>
      </c>
      <c r="H38" s="200">
        <f t="shared" si="0"/>
        <v>0</v>
      </c>
      <c r="I38" s="125">
        <v>0</v>
      </c>
      <c r="J38" s="103">
        <f t="shared" si="1"/>
        <v>0</v>
      </c>
      <c r="K38" s="198"/>
      <c r="M38" s="82"/>
    </row>
    <row r="39" spans="1:13" ht="13.5" customHeight="1" x14ac:dyDescent="0.35">
      <c r="A39" s="68" t="s">
        <v>271</v>
      </c>
      <c r="B39" s="128"/>
      <c r="C39" s="125">
        <v>0</v>
      </c>
      <c r="D39" s="125">
        <v>0</v>
      </c>
      <c r="E39" s="97">
        <v>0</v>
      </c>
      <c r="F39" s="125">
        <v>0</v>
      </c>
      <c r="G39" s="125">
        <v>0</v>
      </c>
      <c r="H39" s="200">
        <f t="shared" si="0"/>
        <v>0</v>
      </c>
      <c r="I39" s="125">
        <v>0</v>
      </c>
      <c r="J39" s="201">
        <f t="shared" si="1"/>
        <v>0</v>
      </c>
      <c r="K39" s="198"/>
      <c r="M39" s="82"/>
    </row>
    <row r="40" spans="1:13" ht="13.5" customHeight="1" x14ac:dyDescent="0.35">
      <c r="A40" s="68" t="s">
        <v>272</v>
      </c>
      <c r="B40" s="128"/>
      <c r="C40" s="125">
        <v>0</v>
      </c>
      <c r="D40" s="125">
        <v>0</v>
      </c>
      <c r="E40" s="97">
        <v>-295</v>
      </c>
      <c r="F40" s="125">
        <v>0</v>
      </c>
      <c r="G40" s="125">
        <v>0</v>
      </c>
      <c r="H40" s="200">
        <f t="shared" si="0"/>
        <v>-295</v>
      </c>
      <c r="I40" s="125">
        <v>0</v>
      </c>
      <c r="J40" s="103">
        <f t="shared" si="1"/>
        <v>-295</v>
      </c>
      <c r="K40" s="198"/>
      <c r="M40" s="82"/>
    </row>
    <row r="41" spans="1:13" ht="13.5" customHeight="1" x14ac:dyDescent="0.35">
      <c r="A41" s="68" t="s">
        <v>273</v>
      </c>
      <c r="B41" s="128"/>
      <c r="C41" s="125">
        <v>0</v>
      </c>
      <c r="D41" s="125">
        <v>0</v>
      </c>
      <c r="E41" s="97">
        <v>-10042</v>
      </c>
      <c r="F41" s="125">
        <v>0</v>
      </c>
      <c r="G41" s="125">
        <v>0</v>
      </c>
      <c r="H41" s="200">
        <f t="shared" si="0"/>
        <v>-10042</v>
      </c>
      <c r="I41" s="125">
        <v>0</v>
      </c>
      <c r="J41" s="103">
        <f t="shared" si="1"/>
        <v>-10042</v>
      </c>
      <c r="K41" s="198"/>
      <c r="M41" s="82"/>
    </row>
    <row r="42" spans="1:13" ht="13.5" customHeight="1" x14ac:dyDescent="0.35">
      <c r="A42" s="68" t="s">
        <v>33</v>
      </c>
      <c r="B42" s="128"/>
      <c r="C42" s="125">
        <v>0</v>
      </c>
      <c r="D42" s="125">
        <v>0</v>
      </c>
      <c r="E42" s="97">
        <v>-5</v>
      </c>
      <c r="F42" s="125">
        <v>0</v>
      </c>
      <c r="G42" s="125">
        <v>0</v>
      </c>
      <c r="H42" s="200">
        <f t="shared" si="0"/>
        <v>-5</v>
      </c>
      <c r="I42" s="125">
        <v>5</v>
      </c>
      <c r="J42" s="103">
        <f t="shared" si="1"/>
        <v>0</v>
      </c>
      <c r="K42" s="198"/>
      <c r="M42" s="82"/>
    </row>
    <row r="43" spans="1:13" ht="13.5" customHeight="1" x14ac:dyDescent="0.35">
      <c r="A43" s="85" t="s">
        <v>315</v>
      </c>
      <c r="B43" s="27"/>
      <c r="C43" s="84">
        <v>1569</v>
      </c>
      <c r="D43" s="84">
        <v>35128.800000000003</v>
      </c>
      <c r="E43" s="84">
        <f>E33+E36+SUM(E37:E42)</f>
        <v>3450.982</v>
      </c>
      <c r="F43" s="84">
        <f>F33+F36+SUM(F37:F42)</f>
        <v>1918.471</v>
      </c>
      <c r="G43" s="84">
        <f>G33+G36+SUM(G37:G42)</f>
        <v>-62.401000000000003</v>
      </c>
      <c r="H43" s="84">
        <f t="shared" si="0"/>
        <v>42004.852000000006</v>
      </c>
      <c r="I43" s="84">
        <f>I33+I36+SUM(I37:I42)</f>
        <v>48.628</v>
      </c>
      <c r="J43" s="84">
        <f t="shared" si="1"/>
        <v>42053.48</v>
      </c>
      <c r="K43" s="198"/>
      <c r="M43" s="124"/>
    </row>
    <row r="44" spans="1:13" ht="13.5" customHeight="1" x14ac:dyDescent="0.35">
      <c r="K44" s="198"/>
    </row>
    <row r="45" spans="1:13" ht="13.5" customHeight="1" x14ac:dyDescent="0.35">
      <c r="K45" s="198"/>
    </row>
    <row r="46" spans="1:13" ht="13.5" customHeight="1" x14ac:dyDescent="0.35">
      <c r="K46" s="198"/>
    </row>
    <row r="47" spans="1:13" ht="13.5" customHeight="1" x14ac:dyDescent="0.35">
      <c r="K47" s="198"/>
    </row>
    <row r="48" spans="1:13" ht="13.5" customHeight="1" x14ac:dyDescent="0.35">
      <c r="K48" s="198"/>
    </row>
    <row r="49" spans="11:11" ht="13.5" customHeight="1" x14ac:dyDescent="0.35">
      <c r="K49" s="198"/>
    </row>
    <row r="50" spans="11:11" ht="13.5" customHeight="1" x14ac:dyDescent="0.35">
      <c r="K50" s="198"/>
    </row>
    <row r="51" spans="11:11" ht="13.5" customHeight="1" x14ac:dyDescent="0.35">
      <c r="K51" s="198"/>
    </row>
    <row r="52" spans="11:11" ht="13.5" customHeight="1" x14ac:dyDescent="0.35">
      <c r="K52" s="198"/>
    </row>
    <row r="53" spans="11:11" ht="13.5" customHeight="1" x14ac:dyDescent="0.35">
      <c r="K53" s="198"/>
    </row>
    <row r="54" spans="11:11" ht="13.5" customHeight="1" x14ac:dyDescent="0.35">
      <c r="K54" s="198"/>
    </row>
    <row r="55" spans="11:11" ht="13.5" customHeight="1" x14ac:dyDescent="0.35">
      <c r="K55" s="198"/>
    </row>
    <row r="56" spans="11:11" ht="13.5" customHeight="1" x14ac:dyDescent="0.35">
      <c r="K56" s="198"/>
    </row>
  </sheetData>
  <mergeCells count="9">
    <mergeCell ref="F4:G5"/>
    <mergeCell ref="H4:H7"/>
    <mergeCell ref="I4:I7"/>
    <mergeCell ref="J4:J7"/>
    <mergeCell ref="B6:B7"/>
    <mergeCell ref="D6:D7"/>
    <mergeCell ref="E6:E7"/>
    <mergeCell ref="F6:F7"/>
    <mergeCell ref="G6:G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9"/>
  <sheetViews>
    <sheetView zoomScale="85" zoomScaleNormal="85" workbookViewId="0">
      <pane xSplit="1" ySplit="3" topLeftCell="B4" activePane="bottomRight" state="frozen"/>
      <selection pane="topRight" activeCell="B1" sqref="B1"/>
      <selection pane="bottomLeft" activeCell="A4" sqref="A4"/>
      <selection pane="bottomRight" activeCell="B9" sqref="B9"/>
    </sheetView>
  </sheetViews>
  <sheetFormatPr defaultColWidth="9.453125" defaultRowHeight="12.5" outlineLevelRow="1" outlineLevelCol="1" x14ac:dyDescent="0.35"/>
  <cols>
    <col min="1" max="1" width="40.453125" style="44" customWidth="1"/>
    <col min="2" max="2" width="15" style="44" bestFit="1" customWidth="1"/>
    <col min="3" max="3" width="13.81640625" style="44" bestFit="1" customWidth="1"/>
    <col min="4" max="4" width="12" style="44" customWidth="1"/>
    <col min="5" max="5" width="11.7265625" style="44" customWidth="1"/>
    <col min="6" max="6" width="12.26953125" style="44" customWidth="1"/>
    <col min="7" max="7" width="12.26953125" style="44" hidden="1" customWidth="1" outlineLevel="1"/>
    <col min="8" max="8" width="11.26953125" style="45" bestFit="1" customWidth="1" collapsed="1"/>
    <col min="9" max="9" width="13.7265625" style="45" bestFit="1" customWidth="1"/>
    <col min="10" max="11" width="14" style="44" bestFit="1" customWidth="1"/>
    <col min="12" max="13" width="14" style="44" customWidth="1"/>
    <col min="14" max="14" width="14" style="44" hidden="1" customWidth="1" outlineLevel="1"/>
    <col min="15" max="15" width="14" style="44" customWidth="1" collapsed="1"/>
    <col min="16" max="16" width="14" style="44" hidden="1" customWidth="1" outlineLevel="1"/>
    <col min="17" max="17" width="14" style="44" bestFit="1" customWidth="1" collapsed="1"/>
    <col min="18" max="18" width="14" style="44" hidden="1" customWidth="1" outlineLevel="1"/>
    <col min="19" max="19" width="11.26953125" style="45" bestFit="1" customWidth="1" collapsed="1"/>
    <col min="20" max="22" width="11.26953125" style="45" bestFit="1" customWidth="1"/>
    <col min="23" max="26" width="9.453125" style="45"/>
    <col min="27" max="27" width="10.1796875" style="45" bestFit="1" customWidth="1"/>
    <col min="28" max="16384" width="9.453125" style="45"/>
  </cols>
  <sheetData>
    <row r="1" spans="1:22" x14ac:dyDescent="0.35">
      <c r="A1" s="129" t="s">
        <v>300</v>
      </c>
    </row>
    <row r="2" spans="1:22" x14ac:dyDescent="0.35">
      <c r="G2" s="220" t="s">
        <v>332</v>
      </c>
      <c r="N2" s="220" t="s">
        <v>329</v>
      </c>
      <c r="P2" s="220" t="s">
        <v>332</v>
      </c>
      <c r="R2" s="220" t="s">
        <v>332</v>
      </c>
    </row>
    <row r="3" spans="1:22" ht="13" thickBot="1" x14ac:dyDescent="0.4">
      <c r="A3" s="130" t="s">
        <v>203</v>
      </c>
      <c r="B3" s="131" t="s">
        <v>156</v>
      </c>
      <c r="C3" s="131" t="s">
        <v>138</v>
      </c>
      <c r="D3" s="131" t="s">
        <v>137</v>
      </c>
      <c r="E3" s="131" t="s">
        <v>256</v>
      </c>
      <c r="F3" s="131" t="s">
        <v>312</v>
      </c>
      <c r="G3" s="131" t="s">
        <v>312</v>
      </c>
      <c r="J3" s="12" t="s">
        <v>306</v>
      </c>
      <c r="K3" s="12" t="s">
        <v>284</v>
      </c>
      <c r="L3" s="12" t="s">
        <v>286</v>
      </c>
      <c r="M3" s="12" t="s">
        <v>287</v>
      </c>
      <c r="N3" s="12" t="s">
        <v>287</v>
      </c>
      <c r="O3" s="12" t="s">
        <v>292</v>
      </c>
      <c r="P3" s="12" t="s">
        <v>292</v>
      </c>
      <c r="Q3" s="12" t="s">
        <v>302</v>
      </c>
      <c r="R3" s="12" t="s">
        <v>302</v>
      </c>
      <c r="S3" s="51" t="s">
        <v>311</v>
      </c>
      <c r="T3" s="51" t="s">
        <v>320</v>
      </c>
      <c r="U3" s="51" t="s">
        <v>324</v>
      </c>
      <c r="V3" s="51" t="s">
        <v>333</v>
      </c>
    </row>
    <row r="4" spans="1:22" hidden="1" outlineLevel="1" x14ac:dyDescent="0.35">
      <c r="A4" s="132" t="s">
        <v>183</v>
      </c>
      <c r="B4" s="83">
        <v>32449.128000000001</v>
      </c>
      <c r="C4" s="83">
        <v>33359.114000000001</v>
      </c>
      <c r="D4" s="83">
        <v>35660.343999999997</v>
      </c>
      <c r="E4" s="83">
        <v>39721.832999999999</v>
      </c>
      <c r="F4" s="83">
        <v>40684</v>
      </c>
      <c r="G4" s="83">
        <v>30793.159059850012</v>
      </c>
      <c r="H4" s="209"/>
      <c r="I4" s="83"/>
      <c r="J4" s="83">
        <v>18679.902999999998</v>
      </c>
      <c r="K4" s="83">
        <v>9686.7710000000006</v>
      </c>
      <c r="L4" s="83">
        <v>11355.159</v>
      </c>
      <c r="M4" s="83">
        <v>11819.332</v>
      </c>
      <c r="N4" s="83">
        <v>8489.4372809034248</v>
      </c>
      <c r="O4" s="83">
        <v>10775.403739399586</v>
      </c>
      <c r="P4" s="83">
        <v>8634.5570725465768</v>
      </c>
      <c r="Q4" s="83">
        <v>9311.3510174728999</v>
      </c>
      <c r="R4" s="83">
        <v>7210.0056465499983</v>
      </c>
      <c r="S4" s="83">
        <v>8777.9140196009394</v>
      </c>
      <c r="T4" s="83">
        <v>7551</v>
      </c>
      <c r="U4" s="83">
        <v>7786.8934655162429</v>
      </c>
      <c r="V4" s="83">
        <v>7418</v>
      </c>
    </row>
    <row r="5" spans="1:22" hidden="1" outlineLevel="1" x14ac:dyDescent="0.35">
      <c r="A5" s="132" t="s">
        <v>184</v>
      </c>
      <c r="B5" s="83">
        <v>15546.291999999999</v>
      </c>
      <c r="C5" s="83">
        <v>14973.196</v>
      </c>
      <c r="D5" s="83">
        <v>19159.010999999999</v>
      </c>
      <c r="E5" s="83">
        <v>28962.655999999999</v>
      </c>
      <c r="F5" s="83">
        <v>49792</v>
      </c>
      <c r="G5" s="83">
        <v>49792.242377794442</v>
      </c>
      <c r="H5" s="209"/>
      <c r="I5" s="83"/>
      <c r="J5" s="83">
        <v>12319.787</v>
      </c>
      <c r="K5" s="83">
        <v>8268.5280000000002</v>
      </c>
      <c r="L5" s="83">
        <v>8374.3410000000003</v>
      </c>
      <c r="M5" s="83">
        <v>17559.892</v>
      </c>
      <c r="N5" s="83">
        <v>17333.801541061945</v>
      </c>
      <c r="O5" s="83">
        <v>11486.855385096242</v>
      </c>
      <c r="P5" s="83">
        <v>12092.774540978928</v>
      </c>
      <c r="Q5" s="83">
        <v>11354.167066581991</v>
      </c>
      <c r="R5" s="83">
        <v>11354.423917959128</v>
      </c>
      <c r="S5" s="83">
        <v>9011.2568513771403</v>
      </c>
      <c r="T5" s="83">
        <v>8474</v>
      </c>
      <c r="U5" s="83">
        <v>9324.5835259973046</v>
      </c>
      <c r="V5" s="83">
        <v>12501</v>
      </c>
    </row>
    <row r="6" spans="1:22" hidden="1" outlineLevel="1" x14ac:dyDescent="0.35">
      <c r="A6" s="132" t="s">
        <v>185</v>
      </c>
      <c r="B6" s="83">
        <v>5612.0810000000001</v>
      </c>
      <c r="C6" s="83">
        <v>6556.2929999999997</v>
      </c>
      <c r="D6" s="83">
        <v>7666.1980000000003</v>
      </c>
      <c r="E6" s="83">
        <v>12540.494000000001</v>
      </c>
      <c r="F6" s="83">
        <v>10308</v>
      </c>
      <c r="G6" s="83">
        <v>10307.446599330242</v>
      </c>
      <c r="H6" s="209"/>
      <c r="I6" s="83"/>
      <c r="J6" s="83">
        <v>5428.99</v>
      </c>
      <c r="K6" s="83">
        <v>4301.5190000000002</v>
      </c>
      <c r="L6" s="83">
        <v>2809.9850000000001</v>
      </c>
      <c r="M6" s="83">
        <v>4421.54</v>
      </c>
      <c r="N6" s="83">
        <v>4421.54</v>
      </c>
      <c r="O6" s="83">
        <v>3376.4256535972086</v>
      </c>
      <c r="P6" s="83">
        <v>2996.5970289964089</v>
      </c>
      <c r="Q6" s="83">
        <v>2170.4344606163568</v>
      </c>
      <c r="R6" s="83">
        <v>2170.8629710035912</v>
      </c>
      <c r="S6" s="83">
        <v>719.42851038723529</v>
      </c>
      <c r="T6" s="83">
        <v>1690</v>
      </c>
      <c r="U6" s="83">
        <v>2781.4137641400002</v>
      </c>
      <c r="V6" s="83">
        <v>2931</v>
      </c>
    </row>
    <row r="7" spans="1:22" hidden="1" outlineLevel="1" x14ac:dyDescent="0.35">
      <c r="A7" s="132" t="s">
        <v>278</v>
      </c>
      <c r="B7" s="83">
        <v>0</v>
      </c>
      <c r="C7" s="83">
        <v>0</v>
      </c>
      <c r="D7" s="83">
        <v>4010.4090000000001</v>
      </c>
      <c r="E7" s="83">
        <v>6191.3969999999999</v>
      </c>
      <c r="F7" s="83">
        <v>5720</v>
      </c>
      <c r="G7" s="83">
        <v>5720.1951978442958</v>
      </c>
      <c r="H7" s="209"/>
      <c r="I7" s="83"/>
      <c r="J7" s="83">
        <v>2743.1550000000002</v>
      </c>
      <c r="K7" s="83">
        <v>1839.1179999999999</v>
      </c>
      <c r="L7" s="83">
        <v>1609.124</v>
      </c>
      <c r="M7" s="83">
        <v>1809.646</v>
      </c>
      <c r="N7" s="83">
        <v>1809.646</v>
      </c>
      <c r="O7" s="83">
        <v>2029.0329847534954</v>
      </c>
      <c r="P7" s="83">
        <v>2029.0326380342956</v>
      </c>
      <c r="Q7" s="83">
        <v>1077.0158629298533</v>
      </c>
      <c r="R7" s="83">
        <v>1077.3213619657045</v>
      </c>
      <c r="S7" s="83">
        <v>804.30549903585143</v>
      </c>
      <c r="T7" s="83">
        <v>903</v>
      </c>
      <c r="U7" s="83">
        <v>1146.2345488129999</v>
      </c>
      <c r="V7" s="83">
        <v>1003</v>
      </c>
    </row>
    <row r="8" spans="1:22" ht="13" hidden="1" outlineLevel="1" thickBot="1" x14ac:dyDescent="0.4">
      <c r="A8" s="132" t="s">
        <v>121</v>
      </c>
      <c r="B8" s="83">
        <v>4282.7640000000001</v>
      </c>
      <c r="C8" s="83">
        <v>3606.0320000000002</v>
      </c>
      <c r="D8" s="83">
        <v>2490.6869999999999</v>
      </c>
      <c r="E8" s="83">
        <v>5025.8869999999997</v>
      </c>
      <c r="F8" s="83">
        <v>262</v>
      </c>
      <c r="G8" s="83">
        <v>262.89285906000003</v>
      </c>
      <c r="H8" s="209"/>
      <c r="I8" s="83"/>
      <c r="J8" s="83">
        <v>3499.252</v>
      </c>
      <c r="K8" s="83">
        <v>1513.0029999999999</v>
      </c>
      <c r="L8" s="83">
        <v>13.632</v>
      </c>
      <c r="M8" s="83">
        <v>29.097999999999999</v>
      </c>
      <c r="N8" s="83">
        <v>29.097999999999999</v>
      </c>
      <c r="O8" s="83">
        <v>19.85274665</v>
      </c>
      <c r="P8" s="83">
        <v>19.854077610000004</v>
      </c>
      <c r="Q8" s="83">
        <v>138.36479466</v>
      </c>
      <c r="R8" s="83">
        <v>138.04792239</v>
      </c>
      <c r="S8" s="83">
        <v>74.683127729999967</v>
      </c>
      <c r="T8" s="83">
        <v>80</v>
      </c>
      <c r="U8" s="83">
        <v>49.803666380000024</v>
      </c>
      <c r="V8" s="83">
        <v>70</v>
      </c>
    </row>
    <row r="9" spans="1:22" ht="13" collapsed="1" thickBot="1" x14ac:dyDescent="0.4">
      <c r="A9" s="133" t="s">
        <v>49</v>
      </c>
      <c r="B9" s="134">
        <f>SUM(B4:B8)</f>
        <v>57890.264999999999</v>
      </c>
      <c r="C9" s="134">
        <f>SUM(C4:C8)</f>
        <v>58494.634999999995</v>
      </c>
      <c r="D9" s="134">
        <f>SUM(D4:D8)</f>
        <v>68986.649000000005</v>
      </c>
      <c r="E9" s="134">
        <f t="shared" ref="E9:U9" si="0">SUM(E4:E8)</f>
        <v>92442.267000000007</v>
      </c>
      <c r="F9" s="134">
        <f t="shared" si="0"/>
        <v>106766</v>
      </c>
      <c r="G9" s="134">
        <f t="shared" si="0"/>
        <v>96875.936093878991</v>
      </c>
      <c r="H9" s="209"/>
      <c r="I9" s="135"/>
      <c r="J9" s="134">
        <v>42671.087</v>
      </c>
      <c r="K9" s="134">
        <f t="shared" si="0"/>
        <v>25608.938999999998</v>
      </c>
      <c r="L9" s="134">
        <f t="shared" si="0"/>
        <v>24162.241000000002</v>
      </c>
      <c r="M9" s="134">
        <f t="shared" si="0"/>
        <v>35639.508000000002</v>
      </c>
      <c r="N9" s="134">
        <f t="shared" si="0"/>
        <v>32083.522821965373</v>
      </c>
      <c r="O9" s="134">
        <f t="shared" si="0"/>
        <v>27687.570509496534</v>
      </c>
      <c r="P9" s="106">
        <f>SUM(P4:P8)</f>
        <v>25772.815358166212</v>
      </c>
      <c r="Q9" s="134">
        <f t="shared" si="0"/>
        <v>24051.333202261103</v>
      </c>
      <c r="R9" s="106">
        <v>21950.661819868415</v>
      </c>
      <c r="S9" s="134">
        <f t="shared" si="0"/>
        <v>19387.588008131166</v>
      </c>
      <c r="T9" s="134">
        <f t="shared" si="0"/>
        <v>18698</v>
      </c>
      <c r="U9" s="134">
        <f t="shared" si="0"/>
        <v>21088.928970846551</v>
      </c>
      <c r="V9" s="134">
        <v>23923</v>
      </c>
    </row>
    <row r="10" spans="1:22" x14ac:dyDescent="0.35">
      <c r="G10" s="190" t="s">
        <v>330</v>
      </c>
      <c r="N10" s="44" t="s">
        <v>330</v>
      </c>
      <c r="P10" s="190" t="s">
        <v>330</v>
      </c>
      <c r="R10" s="190" t="s">
        <v>330</v>
      </c>
    </row>
    <row r="11" spans="1:22" x14ac:dyDescent="0.35">
      <c r="A11" s="136"/>
      <c r="B11" s="118"/>
      <c r="C11" s="118"/>
      <c r="D11" s="118"/>
      <c r="E11" s="118"/>
      <c r="F11" s="191"/>
      <c r="G11" s="219"/>
      <c r="H11" s="118"/>
      <c r="J11" s="231"/>
      <c r="K11" s="231"/>
      <c r="L11" s="231"/>
      <c r="M11" s="231"/>
      <c r="N11" s="60"/>
      <c r="O11" s="190"/>
      <c r="P11" s="155"/>
      <c r="Q11" s="45"/>
      <c r="R11" s="155"/>
    </row>
    <row r="12" spans="1:22" ht="13" thickBot="1" x14ac:dyDescent="0.4">
      <c r="A12" s="130" t="s">
        <v>204</v>
      </c>
      <c r="B12" s="131" t="s">
        <v>156</v>
      </c>
      <c r="C12" s="131" t="s">
        <v>138</v>
      </c>
      <c r="D12" s="131" t="s">
        <v>137</v>
      </c>
      <c r="E12" s="131" t="s">
        <v>256</v>
      </c>
      <c r="F12" s="131" t="s">
        <v>312</v>
      </c>
      <c r="G12" s="161"/>
      <c r="H12" s="135"/>
      <c r="J12" s="232"/>
      <c r="K12" s="232"/>
      <c r="L12" s="232"/>
      <c r="M12" s="232"/>
      <c r="N12" s="60"/>
      <c r="O12" s="45"/>
      <c r="P12" s="45"/>
      <c r="Q12" s="45"/>
      <c r="R12" s="45"/>
    </row>
    <row r="13" spans="1:22" ht="13" hidden="1" outlineLevel="1" thickBot="1" x14ac:dyDescent="0.4">
      <c r="A13" s="137" t="s">
        <v>142</v>
      </c>
      <c r="B13" s="83">
        <v>5268.0379999999996</v>
      </c>
      <c r="C13" s="83">
        <v>7236.6329999999998</v>
      </c>
      <c r="D13" s="83">
        <v>10340.73</v>
      </c>
      <c r="E13" s="83">
        <v>11477.985000000001</v>
      </c>
      <c r="F13" s="83">
        <v>34261</v>
      </c>
      <c r="G13" s="83"/>
      <c r="H13" s="135"/>
      <c r="J13" s="135"/>
      <c r="K13" s="135"/>
      <c r="L13" s="135"/>
      <c r="M13" s="135"/>
      <c r="N13" s="135"/>
      <c r="O13" s="135"/>
      <c r="P13" s="135"/>
      <c r="Q13" s="135"/>
      <c r="R13" s="135"/>
    </row>
    <row r="14" spans="1:22" ht="13" hidden="1" outlineLevel="1" thickBot="1" x14ac:dyDescent="0.4">
      <c r="A14" s="137" t="s">
        <v>141</v>
      </c>
      <c r="B14" s="83">
        <v>15817.146000000001</v>
      </c>
      <c r="C14" s="83">
        <v>15762.224</v>
      </c>
      <c r="D14" s="83">
        <v>19291.643</v>
      </c>
      <c r="E14" s="83">
        <v>23612.550999999999</v>
      </c>
      <c r="F14" s="83">
        <v>29734</v>
      </c>
      <c r="G14" s="83"/>
      <c r="H14" s="135"/>
      <c r="J14" s="135"/>
      <c r="K14" s="135"/>
      <c r="L14" s="135"/>
      <c r="M14" s="135"/>
      <c r="N14" s="135"/>
      <c r="O14" s="135"/>
      <c r="P14" s="135"/>
      <c r="Q14" s="135"/>
      <c r="R14" s="135"/>
    </row>
    <row r="15" spans="1:22" ht="13" hidden="1" outlineLevel="1" thickBot="1" x14ac:dyDescent="0.4">
      <c r="A15" s="137" t="s">
        <v>144</v>
      </c>
      <c r="B15" s="83">
        <v>4185.8540000000003</v>
      </c>
      <c r="C15" s="83">
        <v>2814.8739999999998</v>
      </c>
      <c r="D15" s="83">
        <v>3493.5230000000001</v>
      </c>
      <c r="E15" s="83">
        <v>5541.0379999999996</v>
      </c>
      <c r="F15" s="83">
        <v>5199</v>
      </c>
      <c r="G15" s="83"/>
      <c r="H15" s="135"/>
      <c r="J15" s="135"/>
      <c r="K15" s="135"/>
      <c r="L15" s="135"/>
      <c r="M15" s="135"/>
      <c r="N15" s="135"/>
      <c r="O15" s="135"/>
      <c r="P15" s="135"/>
      <c r="Q15" s="135"/>
      <c r="R15" s="135"/>
    </row>
    <row r="16" spans="1:22" ht="13" hidden="1" outlineLevel="1" thickBot="1" x14ac:dyDescent="0.4">
      <c r="A16" s="137" t="s">
        <v>143</v>
      </c>
      <c r="B16" s="83">
        <v>3295.0610000000001</v>
      </c>
      <c r="C16" s="83">
        <v>3811.585</v>
      </c>
      <c r="D16" s="83">
        <v>4204.3590000000004</v>
      </c>
      <c r="E16" s="83">
        <v>6531.491</v>
      </c>
      <c r="F16" s="83">
        <v>4563</v>
      </c>
      <c r="G16" s="83"/>
      <c r="H16" s="135"/>
      <c r="J16" s="135"/>
      <c r="K16" s="135"/>
      <c r="L16" s="135"/>
      <c r="M16" s="135"/>
      <c r="N16" s="135"/>
      <c r="O16" s="135"/>
      <c r="P16" s="135"/>
      <c r="Q16" s="135"/>
      <c r="R16" s="135"/>
    </row>
    <row r="17" spans="1:18" ht="13" hidden="1" outlineLevel="1" thickBot="1" x14ac:dyDescent="0.4">
      <c r="A17" s="137" t="s">
        <v>148</v>
      </c>
      <c r="B17" s="83">
        <v>775.66600000000005</v>
      </c>
      <c r="C17" s="83">
        <v>830.64400000000001</v>
      </c>
      <c r="D17" s="83">
        <v>1658.365</v>
      </c>
      <c r="E17" s="83">
        <v>2443.3710000000001</v>
      </c>
      <c r="F17" s="83">
        <v>3179</v>
      </c>
      <c r="G17" s="83"/>
      <c r="H17" s="135"/>
      <c r="J17" s="135"/>
      <c r="K17" s="135"/>
      <c r="L17" s="135"/>
      <c r="M17" s="135"/>
      <c r="N17" s="135"/>
      <c r="O17" s="135"/>
      <c r="P17" s="135"/>
      <c r="Q17" s="135"/>
      <c r="R17" s="135"/>
    </row>
    <row r="18" spans="1:18" ht="13" hidden="1" outlineLevel="1" thickBot="1" x14ac:dyDescent="0.4">
      <c r="A18" s="137" t="s">
        <v>147</v>
      </c>
      <c r="B18" s="83">
        <v>1167.317</v>
      </c>
      <c r="C18" s="83">
        <v>1534.771</v>
      </c>
      <c r="D18" s="83">
        <v>1847.3119999999999</v>
      </c>
      <c r="E18" s="83">
        <v>2035.105</v>
      </c>
      <c r="F18" s="83">
        <v>2474</v>
      </c>
      <c r="G18" s="83"/>
      <c r="H18" s="135"/>
      <c r="J18" s="135"/>
      <c r="K18" s="135"/>
      <c r="L18" s="135"/>
      <c r="M18" s="135"/>
      <c r="N18" s="135"/>
      <c r="O18" s="135"/>
      <c r="P18" s="135"/>
      <c r="Q18" s="135"/>
      <c r="R18" s="135"/>
    </row>
    <row r="19" spans="1:18" ht="13" hidden="1" outlineLevel="1" thickBot="1" x14ac:dyDescent="0.4">
      <c r="A19" s="1" t="s">
        <v>160</v>
      </c>
      <c r="B19" s="83">
        <v>376.76799999999997</v>
      </c>
      <c r="C19" s="83">
        <v>484.96100000000001</v>
      </c>
      <c r="D19" s="83">
        <v>869.75400000000002</v>
      </c>
      <c r="E19" s="83">
        <v>987.89</v>
      </c>
      <c r="F19" s="83">
        <v>1802</v>
      </c>
      <c r="G19" s="83"/>
      <c r="H19" s="135"/>
      <c r="J19" s="135"/>
      <c r="K19" s="135"/>
      <c r="L19" s="135"/>
      <c r="M19" s="135"/>
      <c r="N19" s="135"/>
      <c r="O19" s="135"/>
      <c r="P19" s="135"/>
      <c r="Q19" s="135"/>
      <c r="R19" s="135"/>
    </row>
    <row r="20" spans="1:18" ht="13" hidden="1" outlineLevel="1" thickBot="1" x14ac:dyDescent="0.4">
      <c r="A20" s="137" t="s">
        <v>146</v>
      </c>
      <c r="B20" s="83">
        <v>2000.249</v>
      </c>
      <c r="C20" s="83">
        <v>1720.8710000000001</v>
      </c>
      <c r="D20" s="83">
        <v>1877.771</v>
      </c>
      <c r="E20" s="83">
        <v>2364.63</v>
      </c>
      <c r="F20" s="83">
        <v>1756</v>
      </c>
      <c r="G20" s="83"/>
      <c r="H20" s="135"/>
      <c r="J20" s="135"/>
      <c r="K20" s="135"/>
      <c r="L20" s="135"/>
      <c r="M20" s="135"/>
      <c r="N20" s="135"/>
      <c r="O20" s="135"/>
      <c r="P20" s="135"/>
      <c r="Q20" s="135"/>
      <c r="R20" s="135"/>
    </row>
    <row r="21" spans="1:18" ht="13" hidden="1" outlineLevel="1" thickBot="1" x14ac:dyDescent="0.4">
      <c r="A21" s="1" t="s">
        <v>316</v>
      </c>
      <c r="B21" s="202"/>
      <c r="C21" s="202"/>
      <c r="D21" s="202"/>
      <c r="E21" s="83">
        <v>287</v>
      </c>
      <c r="F21" s="83">
        <v>1579</v>
      </c>
      <c r="G21" s="83"/>
      <c r="H21" s="135"/>
      <c r="J21" s="135"/>
      <c r="K21" s="135"/>
      <c r="L21" s="135"/>
      <c r="M21" s="135"/>
      <c r="N21" s="135"/>
      <c r="O21" s="135"/>
      <c r="P21" s="135"/>
      <c r="Q21" s="135"/>
      <c r="R21" s="135"/>
    </row>
    <row r="22" spans="1:18" ht="13" hidden="1" outlineLevel="1" thickBot="1" x14ac:dyDescent="0.4">
      <c r="A22" s="1" t="s">
        <v>155</v>
      </c>
      <c r="B22" s="83">
        <v>1037.2080000000001</v>
      </c>
      <c r="C22" s="83">
        <v>1010.649</v>
      </c>
      <c r="D22" s="83">
        <v>1133.5119999999999</v>
      </c>
      <c r="E22" s="83">
        <v>1353.6320000000001</v>
      </c>
      <c r="F22" s="83">
        <v>1557</v>
      </c>
      <c r="G22" s="83"/>
      <c r="H22" s="135"/>
      <c r="J22" s="135"/>
      <c r="K22" s="135"/>
      <c r="L22" s="135"/>
      <c r="M22" s="135"/>
      <c r="N22" s="135"/>
      <c r="O22" s="135"/>
      <c r="P22" s="135"/>
      <c r="Q22" s="135"/>
      <c r="R22" s="135"/>
    </row>
    <row r="23" spans="1:18" ht="13" hidden="1" outlineLevel="1" thickBot="1" x14ac:dyDescent="0.4">
      <c r="A23" s="137" t="s">
        <v>150</v>
      </c>
      <c r="B23" s="83">
        <v>2226.596</v>
      </c>
      <c r="C23" s="83">
        <v>1496.329</v>
      </c>
      <c r="D23" s="83">
        <v>1541.095</v>
      </c>
      <c r="E23" s="83">
        <v>2627.864</v>
      </c>
      <c r="F23" s="83">
        <v>1424</v>
      </c>
      <c r="G23" s="83"/>
      <c r="H23" s="135"/>
      <c r="J23" s="135"/>
      <c r="K23" s="135"/>
      <c r="L23" s="135"/>
      <c r="M23" s="135"/>
      <c r="N23" s="135"/>
      <c r="O23" s="135"/>
      <c r="P23" s="135"/>
      <c r="Q23" s="135"/>
      <c r="R23" s="135"/>
    </row>
    <row r="24" spans="1:18" ht="13" hidden="1" outlineLevel="1" thickBot="1" x14ac:dyDescent="0.4">
      <c r="A24" s="137" t="s">
        <v>149</v>
      </c>
      <c r="B24" s="83">
        <v>1329.4849999999999</v>
      </c>
      <c r="C24" s="83">
        <v>1408.2449999999999</v>
      </c>
      <c r="D24" s="83">
        <v>1580.9269999999999</v>
      </c>
      <c r="E24" s="83">
        <v>2931.6480000000001</v>
      </c>
      <c r="F24" s="83">
        <v>1352</v>
      </c>
      <c r="G24" s="83"/>
      <c r="H24" s="135"/>
      <c r="J24" s="135"/>
      <c r="K24" s="135"/>
      <c r="L24" s="135"/>
      <c r="M24" s="135"/>
      <c r="N24" s="135"/>
      <c r="O24" s="135"/>
      <c r="P24" s="135"/>
      <c r="Q24" s="135"/>
      <c r="R24" s="135"/>
    </row>
    <row r="25" spans="1:18" ht="13" hidden="1" outlineLevel="1" thickBot="1" x14ac:dyDescent="0.4">
      <c r="A25" s="1" t="s">
        <v>154</v>
      </c>
      <c r="B25" s="83">
        <v>614.14</v>
      </c>
      <c r="C25" s="83">
        <v>762.36800000000005</v>
      </c>
      <c r="D25" s="83">
        <v>1150.547</v>
      </c>
      <c r="E25" s="83">
        <v>1243.8979999999999</v>
      </c>
      <c r="F25" s="83">
        <v>1268</v>
      </c>
      <c r="G25" s="83"/>
      <c r="H25" s="135"/>
      <c r="J25" s="135"/>
      <c r="K25" s="135"/>
      <c r="L25" s="135"/>
      <c r="M25" s="135"/>
      <c r="N25" s="135"/>
      <c r="O25" s="135"/>
      <c r="P25" s="135"/>
      <c r="Q25" s="135"/>
      <c r="R25" s="135"/>
    </row>
    <row r="26" spans="1:18" ht="13" hidden="1" outlineLevel="1" thickBot="1" x14ac:dyDescent="0.4">
      <c r="A26" s="137" t="s">
        <v>152</v>
      </c>
      <c r="B26" s="83">
        <v>1177.5509999999999</v>
      </c>
      <c r="C26" s="83">
        <v>1379.2329999999999</v>
      </c>
      <c r="D26" s="83">
        <v>1455.4880000000001</v>
      </c>
      <c r="E26" s="83">
        <v>3282.2649999999999</v>
      </c>
      <c r="F26" s="83">
        <v>1234</v>
      </c>
      <c r="G26" s="83"/>
      <c r="H26" s="135"/>
      <c r="J26" s="135"/>
      <c r="K26" s="135"/>
      <c r="L26" s="135"/>
      <c r="M26" s="135"/>
      <c r="N26" s="135"/>
      <c r="O26" s="135"/>
      <c r="P26" s="135"/>
      <c r="Q26" s="135"/>
      <c r="R26" s="135"/>
    </row>
    <row r="27" spans="1:18" ht="13" hidden="1" outlineLevel="1" thickBot="1" x14ac:dyDescent="0.4">
      <c r="A27" s="137" t="s">
        <v>145</v>
      </c>
      <c r="B27" s="83">
        <v>619.72</v>
      </c>
      <c r="C27" s="83">
        <v>639.19100000000003</v>
      </c>
      <c r="D27" s="83">
        <v>2517.623</v>
      </c>
      <c r="E27" s="83">
        <v>2838.3110000000001</v>
      </c>
      <c r="F27" s="83">
        <v>906</v>
      </c>
      <c r="G27" s="83"/>
      <c r="H27" s="135"/>
      <c r="J27" s="135"/>
      <c r="K27" s="135"/>
      <c r="L27" s="135"/>
      <c r="M27" s="135"/>
      <c r="N27" s="135"/>
      <c r="O27" s="135"/>
      <c r="P27" s="135"/>
      <c r="Q27" s="135"/>
      <c r="R27" s="135"/>
    </row>
    <row r="28" spans="1:18" ht="13" hidden="1" outlineLevel="1" thickBot="1" x14ac:dyDescent="0.4">
      <c r="A28" s="1" t="s">
        <v>279</v>
      </c>
      <c r="B28" s="83">
        <v>776.09400000000005</v>
      </c>
      <c r="C28" s="83">
        <v>661.88800000000003</v>
      </c>
      <c r="D28" s="83">
        <v>641.59100000000001</v>
      </c>
      <c r="E28" s="83">
        <v>1282.97</v>
      </c>
      <c r="F28" s="83">
        <v>764</v>
      </c>
      <c r="G28" s="83"/>
      <c r="H28" s="135"/>
      <c r="J28" s="135"/>
      <c r="K28" s="135"/>
      <c r="L28" s="135"/>
      <c r="M28" s="135"/>
      <c r="N28" s="135"/>
      <c r="O28" s="135"/>
      <c r="P28" s="135"/>
      <c r="Q28" s="135"/>
      <c r="R28" s="135"/>
    </row>
    <row r="29" spans="1:18" ht="13" hidden="1" outlineLevel="1" thickBot="1" x14ac:dyDescent="0.4">
      <c r="A29" s="1" t="s">
        <v>159</v>
      </c>
      <c r="B29" s="83">
        <v>1021.641</v>
      </c>
      <c r="C29" s="83">
        <v>1175.3019999999999</v>
      </c>
      <c r="D29" s="83">
        <v>897.21500000000003</v>
      </c>
      <c r="E29" s="83">
        <v>654.97500000000002</v>
      </c>
      <c r="F29" s="83">
        <v>608.59699999999998</v>
      </c>
      <c r="G29" s="83"/>
      <c r="H29" s="135"/>
      <c r="J29" s="135"/>
      <c r="K29" s="135"/>
      <c r="L29" s="135"/>
      <c r="M29" s="135"/>
      <c r="N29" s="135"/>
      <c r="O29" s="135"/>
      <c r="P29" s="135"/>
      <c r="Q29" s="135"/>
      <c r="R29" s="135"/>
    </row>
    <row r="30" spans="1:18" ht="13" hidden="1" outlineLevel="1" thickBot="1" x14ac:dyDescent="0.4">
      <c r="A30" s="1" t="s">
        <v>158</v>
      </c>
      <c r="B30" s="83">
        <v>520.63900000000001</v>
      </c>
      <c r="C30" s="83">
        <v>393.14</v>
      </c>
      <c r="D30" s="83">
        <v>945.02300000000002</v>
      </c>
      <c r="E30" s="83">
        <v>623.99300000000005</v>
      </c>
      <c r="F30" s="83">
        <v>467.209</v>
      </c>
      <c r="G30" s="83"/>
      <c r="H30" s="135"/>
      <c r="J30" s="135"/>
      <c r="K30" s="135"/>
      <c r="L30" s="135"/>
      <c r="M30" s="135"/>
      <c r="N30" s="135"/>
      <c r="O30" s="135"/>
      <c r="P30" s="135"/>
      <c r="Q30" s="135"/>
      <c r="R30" s="135"/>
    </row>
    <row r="31" spans="1:18" ht="13" hidden="1" outlineLevel="1" thickBot="1" x14ac:dyDescent="0.4">
      <c r="A31" s="137" t="s">
        <v>153</v>
      </c>
      <c r="B31" s="83">
        <v>1491.982</v>
      </c>
      <c r="C31" s="83">
        <v>1226.1949999999999</v>
      </c>
      <c r="D31" s="83">
        <v>1399.683</v>
      </c>
      <c r="E31" s="83">
        <v>3247.9879999999998</v>
      </c>
      <c r="F31" s="83">
        <v>410</v>
      </c>
      <c r="G31" s="83"/>
      <c r="H31" s="135"/>
      <c r="J31" s="135"/>
      <c r="K31" s="135"/>
      <c r="L31" s="135"/>
      <c r="M31" s="135"/>
      <c r="N31" s="135"/>
      <c r="O31" s="135"/>
      <c r="P31" s="135"/>
      <c r="Q31" s="135"/>
      <c r="R31" s="135"/>
    </row>
    <row r="32" spans="1:18" ht="13" hidden="1" outlineLevel="1" thickBot="1" x14ac:dyDescent="0.4">
      <c r="A32" s="137" t="s">
        <v>151</v>
      </c>
      <c r="B32" s="83">
        <v>1742.3579999999999</v>
      </c>
      <c r="C32" s="83">
        <v>840.97199999999998</v>
      </c>
      <c r="D32" s="83">
        <v>1471.6089999999999</v>
      </c>
      <c r="E32" s="83">
        <v>882.14099999999996</v>
      </c>
      <c r="F32" s="83">
        <v>319.96800000000002</v>
      </c>
      <c r="G32" s="83"/>
      <c r="H32" s="135"/>
      <c r="J32" s="135"/>
      <c r="K32" s="135"/>
      <c r="L32" s="135"/>
      <c r="M32" s="135"/>
      <c r="N32" s="135"/>
      <c r="O32" s="135"/>
      <c r="P32" s="135"/>
      <c r="Q32" s="135"/>
      <c r="R32" s="135"/>
    </row>
    <row r="33" spans="1:27" ht="13" hidden="1" outlineLevel="1" thickBot="1" x14ac:dyDescent="0.4">
      <c r="A33" s="1" t="s">
        <v>161</v>
      </c>
      <c r="B33" s="83">
        <v>478.48200000000003</v>
      </c>
      <c r="C33" s="83">
        <v>482.16199999999998</v>
      </c>
      <c r="D33" s="83">
        <v>798.01800000000003</v>
      </c>
      <c r="E33" s="83">
        <v>1082.1569999999999</v>
      </c>
      <c r="F33" s="83">
        <v>114</v>
      </c>
      <c r="G33" s="83"/>
      <c r="J33" s="135"/>
      <c r="K33" s="135"/>
      <c r="L33" s="135"/>
      <c r="M33" s="135"/>
      <c r="N33" s="135"/>
      <c r="O33" s="135"/>
      <c r="P33" s="135"/>
      <c r="Q33" s="135"/>
      <c r="R33" s="135"/>
    </row>
    <row r="34" spans="1:27" ht="13" hidden="1" outlineLevel="1" thickBot="1" x14ac:dyDescent="0.4">
      <c r="A34" s="137" t="s">
        <v>121</v>
      </c>
      <c r="B34" s="83">
        <v>12572.64</v>
      </c>
      <c r="C34" s="83">
        <v>12218.027000000002</v>
      </c>
      <c r="D34" s="83">
        <v>10512.451999999999</v>
      </c>
      <c r="E34" s="83">
        <v>15109.364</v>
      </c>
      <c r="F34" s="83">
        <f>F35-SUM(F13:F33)</f>
        <v>11794.22600000001</v>
      </c>
      <c r="G34" s="83"/>
      <c r="H34" s="135"/>
      <c r="J34" s="135"/>
      <c r="K34" s="135"/>
      <c r="L34" s="135"/>
      <c r="M34" s="135"/>
      <c r="N34" s="135"/>
      <c r="O34" s="135"/>
      <c r="P34" s="135"/>
      <c r="Q34" s="135"/>
      <c r="R34" s="135"/>
    </row>
    <row r="35" spans="1:27" ht="13" collapsed="1" thickBot="1" x14ac:dyDescent="0.4">
      <c r="A35" s="138" t="s">
        <v>163</v>
      </c>
      <c r="B35" s="134">
        <f>SUM(B13:B34)</f>
        <v>58494.635000000002</v>
      </c>
      <c r="C35" s="134">
        <f>SUM(C13:C34)</f>
        <v>57890.264000000003</v>
      </c>
      <c r="D35" s="134">
        <f>SUM(D13:D34)</f>
        <v>69628.240000000005</v>
      </c>
      <c r="E35" s="134">
        <f>SUM(E13:E34)</f>
        <v>92442.267000000022</v>
      </c>
      <c r="F35" s="134">
        <v>106766</v>
      </c>
      <c r="G35" s="228"/>
      <c r="H35" s="208"/>
      <c r="J35" s="135"/>
      <c r="K35" s="135"/>
      <c r="L35" s="135"/>
      <c r="M35" s="135"/>
      <c r="N35" s="135"/>
      <c r="O35" s="135"/>
      <c r="P35" s="135"/>
      <c r="Q35" s="135"/>
      <c r="R35" s="135"/>
    </row>
    <row r="36" spans="1:27" s="140" customFormat="1" x14ac:dyDescent="0.35">
      <c r="A36" s="139" t="s">
        <v>164</v>
      </c>
      <c r="B36" s="54">
        <f>(B35-B14)/B35</f>
        <v>0.72959663736682856</v>
      </c>
      <c r="C36" s="54">
        <f>(C35-C14)/C35</f>
        <v>0.72772236796156253</v>
      </c>
      <c r="D36" s="54">
        <f>(D35-D14)/D35</f>
        <v>0.72293364014371186</v>
      </c>
      <c r="E36" s="54">
        <f>(E35-E14)/E35</f>
        <v>0.74456975400657366</v>
      </c>
      <c r="F36" s="54">
        <f>(F35-F14)/F35</f>
        <v>0.72150310023790343</v>
      </c>
      <c r="G36" s="54"/>
      <c r="J36" s="135"/>
      <c r="K36" s="135"/>
      <c r="L36" s="135"/>
      <c r="M36" s="135"/>
      <c r="N36" s="135"/>
      <c r="O36" s="135"/>
      <c r="P36" s="135"/>
      <c r="Q36" s="135"/>
      <c r="R36" s="135"/>
    </row>
    <row r="37" spans="1:27" x14ac:dyDescent="0.35">
      <c r="A37" s="136"/>
      <c r="B37" s="141"/>
      <c r="C37" s="118"/>
      <c r="D37" s="118"/>
      <c r="E37" s="118"/>
      <c r="F37" s="191"/>
      <c r="G37" s="219"/>
      <c r="H37" s="118"/>
      <c r="J37" s="182"/>
      <c r="K37" s="118"/>
      <c r="L37" s="118"/>
      <c r="M37" s="118"/>
      <c r="N37" s="217"/>
      <c r="O37" s="118"/>
      <c r="P37" s="217"/>
      <c r="Q37" s="118"/>
      <c r="R37" s="233"/>
      <c r="AA37" s="60"/>
    </row>
    <row r="38" spans="1:27" x14ac:dyDescent="0.35">
      <c r="A38" s="136"/>
      <c r="B38" s="118"/>
      <c r="C38" s="118"/>
      <c r="D38" s="118"/>
      <c r="E38" s="118"/>
      <c r="F38" s="191"/>
      <c r="G38" s="220" t="s">
        <v>332</v>
      </c>
      <c r="H38" s="118"/>
      <c r="J38" s="182"/>
      <c r="K38" s="118"/>
      <c r="L38" s="118"/>
      <c r="M38" s="118"/>
      <c r="N38" s="220" t="s">
        <v>329</v>
      </c>
      <c r="O38" s="118"/>
      <c r="P38" s="220" t="s">
        <v>329</v>
      </c>
      <c r="Q38" s="118"/>
      <c r="R38" s="220" t="s">
        <v>332</v>
      </c>
    </row>
    <row r="39" spans="1:27" s="142" customFormat="1" ht="13" thickBot="1" x14ac:dyDescent="0.4">
      <c r="A39" s="130" t="s">
        <v>162</v>
      </c>
      <c r="B39" s="51" t="s">
        <v>156</v>
      </c>
      <c r="C39" s="51">
        <v>2019</v>
      </c>
      <c r="D39" s="51">
        <v>2020</v>
      </c>
      <c r="E39" s="51">
        <v>2021</v>
      </c>
      <c r="F39" s="131" t="s">
        <v>312</v>
      </c>
      <c r="G39" s="131" t="s">
        <v>312</v>
      </c>
      <c r="H39" s="118"/>
      <c r="I39" s="118"/>
      <c r="J39" s="12" t="s">
        <v>306</v>
      </c>
      <c r="K39" s="12" t="s">
        <v>284</v>
      </c>
      <c r="L39" s="12" t="s">
        <v>286</v>
      </c>
      <c r="M39" s="51" t="s">
        <v>287</v>
      </c>
      <c r="N39" s="51" t="s">
        <v>287</v>
      </c>
      <c r="O39" s="51" t="s">
        <v>292</v>
      </c>
      <c r="P39" s="51" t="s">
        <v>292</v>
      </c>
      <c r="Q39" s="51" t="s">
        <v>302</v>
      </c>
      <c r="R39" s="12" t="s">
        <v>302</v>
      </c>
      <c r="S39" s="51" t="s">
        <v>311</v>
      </c>
      <c r="T39" s="51" t="s">
        <v>320</v>
      </c>
      <c r="U39" s="51" t="s">
        <v>324</v>
      </c>
      <c r="V39" s="51" t="s">
        <v>333</v>
      </c>
      <c r="W39" s="60"/>
      <c r="X39" s="60"/>
      <c r="Y39" s="60"/>
      <c r="Z39" s="60"/>
      <c r="AA39" s="60"/>
    </row>
    <row r="40" spans="1:27" s="142" customFormat="1" hidden="1" outlineLevel="1" x14ac:dyDescent="0.35">
      <c r="A40" s="132" t="s">
        <v>183</v>
      </c>
      <c r="B40" s="83">
        <v>9440.0910000000003</v>
      </c>
      <c r="C40" s="83">
        <v>10604.899774348331</v>
      </c>
      <c r="D40" s="83">
        <v>10016.858</v>
      </c>
      <c r="E40" s="83">
        <v>8443.8240000000005</v>
      </c>
      <c r="F40" s="83">
        <v>11248</v>
      </c>
      <c r="G40" s="83">
        <v>9817.2628106851207</v>
      </c>
      <c r="H40" s="118"/>
      <c r="I40" s="118"/>
      <c r="J40" s="83">
        <v>5128.1509999999998</v>
      </c>
      <c r="K40" s="83">
        <v>2700.4850000000001</v>
      </c>
      <c r="L40" s="83">
        <v>615.18799999999999</v>
      </c>
      <c r="M40" s="83">
        <v>2736.7020000000002</v>
      </c>
      <c r="N40" s="83">
        <v>2270.5919376822885</v>
      </c>
      <c r="O40" s="83">
        <v>2878.617101888628</v>
      </c>
      <c r="P40" s="83">
        <v>2436.6551010040703</v>
      </c>
      <c r="Q40" s="83">
        <v>3379.6654742961732</v>
      </c>
      <c r="R40" s="83">
        <v>2896.7529613136412</v>
      </c>
      <c r="S40" s="83">
        <v>2253.0151131732237</v>
      </c>
      <c r="T40" s="83">
        <v>2187</v>
      </c>
      <c r="U40" s="83">
        <v>2510.7796572242974</v>
      </c>
      <c r="V40" s="83">
        <v>2512</v>
      </c>
    </row>
    <row r="41" spans="1:27" s="142" customFormat="1" hidden="1" outlineLevel="1" x14ac:dyDescent="0.35">
      <c r="A41" s="132" t="s">
        <v>184</v>
      </c>
      <c r="B41" s="83">
        <v>3115.634</v>
      </c>
      <c r="C41" s="83">
        <v>2927.0026633000271</v>
      </c>
      <c r="D41" s="83">
        <v>5830.5140000000001</v>
      </c>
      <c r="E41" s="83">
        <f>16386.607</f>
        <v>16386.607</v>
      </c>
      <c r="F41" s="83">
        <v>9047</v>
      </c>
      <c r="G41" s="83">
        <v>9047.4213827206568</v>
      </c>
      <c r="H41" s="118"/>
      <c r="I41" s="118"/>
      <c r="J41" s="83">
        <v>5709.85</v>
      </c>
      <c r="K41" s="83">
        <v>4872.4129999999996</v>
      </c>
      <c r="L41" s="83">
        <f>1982.519+3821.825</f>
        <v>5804.3440000000001</v>
      </c>
      <c r="M41" s="83">
        <v>7215.1019999999999</v>
      </c>
      <c r="N41" s="83">
        <v>7202.7128866742542</v>
      </c>
      <c r="O41" s="83">
        <v>2504.443407328205</v>
      </c>
      <c r="P41" s="83">
        <v>2516.8329784370171</v>
      </c>
      <c r="Q41" s="83">
        <v>112.62021468458325</v>
      </c>
      <c r="R41" s="83">
        <v>112.45413488872873</v>
      </c>
      <c r="S41" s="83">
        <v>-774.16607979585388</v>
      </c>
      <c r="T41" s="83">
        <v>88</v>
      </c>
      <c r="U41" s="83">
        <v>435.71437640198025</v>
      </c>
      <c r="V41" s="83">
        <v>307</v>
      </c>
    </row>
    <row r="42" spans="1:27" s="142" customFormat="1" hidden="1" outlineLevel="1" x14ac:dyDescent="0.35">
      <c r="A42" s="132" t="s">
        <v>185</v>
      </c>
      <c r="B42" s="83">
        <v>1769.364</v>
      </c>
      <c r="C42" s="83">
        <v>1660.1631110133328</v>
      </c>
      <c r="D42" s="83">
        <v>2914.4920000000002</v>
      </c>
      <c r="E42" s="83">
        <v>6361.8270000000002</v>
      </c>
      <c r="F42" s="83">
        <v>2968</v>
      </c>
      <c r="G42" s="83">
        <v>2968.4118852385677</v>
      </c>
      <c r="H42" s="118"/>
      <c r="I42" s="118"/>
      <c r="J42" s="83">
        <v>2461.15</v>
      </c>
      <c r="K42" s="83">
        <v>2516.9470000000001</v>
      </c>
      <c r="L42" s="83">
        <v>1383.73</v>
      </c>
      <c r="M42" s="83">
        <v>1874.4490000000001</v>
      </c>
      <c r="N42" s="83">
        <v>1874.4490000000001</v>
      </c>
      <c r="O42" s="83">
        <v>1136.058423330642</v>
      </c>
      <c r="P42" s="83">
        <v>1136.0587489525324</v>
      </c>
      <c r="Q42" s="83">
        <v>-199.22777646109182</v>
      </c>
      <c r="R42" s="83">
        <v>-199.50774895253244</v>
      </c>
      <c r="S42" s="83">
        <v>156.72002750855927</v>
      </c>
      <c r="T42" s="83">
        <v>208</v>
      </c>
      <c r="U42" s="83">
        <v>372.20897334534453</v>
      </c>
      <c r="V42" s="83">
        <v>929</v>
      </c>
    </row>
    <row r="43" spans="1:27" s="142" customFormat="1" hidden="1" outlineLevel="1" x14ac:dyDescent="0.35">
      <c r="A43" s="132" t="s">
        <v>278</v>
      </c>
      <c r="B43" s="83">
        <v>0</v>
      </c>
      <c r="C43" s="83">
        <v>0</v>
      </c>
      <c r="D43" s="83">
        <v>0</v>
      </c>
      <c r="E43" s="83">
        <v>3349.9259999999999</v>
      </c>
      <c r="F43" s="83">
        <v>2037</v>
      </c>
      <c r="G43" s="83">
        <v>2037.0147699975835</v>
      </c>
      <c r="H43" s="118"/>
      <c r="I43" s="118"/>
      <c r="J43" s="83">
        <v>1201.2929999999999</v>
      </c>
      <c r="K43" s="83">
        <v>1218.1500000000001</v>
      </c>
      <c r="L43" s="83">
        <v>930.48299999999995</v>
      </c>
      <c r="M43" s="83">
        <v>963.14700000000005</v>
      </c>
      <c r="N43" s="83">
        <v>963.14700000000005</v>
      </c>
      <c r="O43" s="83">
        <v>592.26285977605937</v>
      </c>
      <c r="P43" s="83">
        <v>592.26244958123368</v>
      </c>
      <c r="Q43" s="83">
        <v>405.362773433337</v>
      </c>
      <c r="R43" s="83">
        <v>405.59055041876627</v>
      </c>
      <c r="S43" s="83">
        <v>87.227776985429273</v>
      </c>
      <c r="T43" s="83">
        <v>138</v>
      </c>
      <c r="U43" s="83">
        <v>391.70252404174153</v>
      </c>
      <c r="V43" s="83">
        <v>233</v>
      </c>
    </row>
    <row r="44" spans="1:27" s="142" customFormat="1" ht="13" hidden="1" outlineLevel="1" thickBot="1" x14ac:dyDescent="0.4">
      <c r="A44" s="132" t="s">
        <v>121</v>
      </c>
      <c r="B44" s="83">
        <v>-1122.886</v>
      </c>
      <c r="C44" s="83">
        <v>-1172.9995486616897</v>
      </c>
      <c r="D44" s="83">
        <v>-1302.912</v>
      </c>
      <c r="E44" s="83">
        <v>-5290.2640000000001</v>
      </c>
      <c r="F44" s="83">
        <v>-638</v>
      </c>
      <c r="G44" s="83">
        <v>-639.47611176190469</v>
      </c>
      <c r="H44" s="118"/>
      <c r="I44" s="118"/>
      <c r="J44" s="83">
        <v>-1314.9580000000001</v>
      </c>
      <c r="K44" s="83">
        <f>-800.806-1981</f>
        <v>-2781.806</v>
      </c>
      <c r="L44" s="83">
        <v>-1193.5</v>
      </c>
      <c r="M44" s="83">
        <v>-1032.508</v>
      </c>
      <c r="N44" s="83">
        <v>-1032.508</v>
      </c>
      <c r="O44" s="83">
        <v>-1179.1048344542858</v>
      </c>
      <c r="P44" s="83">
        <v>-1179.1054717600002</v>
      </c>
      <c r="Q44" s="83">
        <v>-1119.3721991969524</v>
      </c>
      <c r="R44" s="83">
        <v>-1119.3865282399997</v>
      </c>
      <c r="S44" s="83">
        <v>2670.9856709569526</v>
      </c>
      <c r="T44" s="83">
        <v>-1519</v>
      </c>
      <c r="U44" s="83">
        <v>-777.05197755090194</v>
      </c>
      <c r="V44" s="83">
        <v>-1012</v>
      </c>
    </row>
    <row r="45" spans="1:27" s="142" customFormat="1" ht="13" collapsed="1" thickBot="1" x14ac:dyDescent="0.4">
      <c r="A45" s="203" t="s">
        <v>307</v>
      </c>
      <c r="B45" s="106">
        <f>SUM(B40:B44)</f>
        <v>13202.203</v>
      </c>
      <c r="C45" s="106">
        <f t="shared" ref="C45:U45" si="1">SUM(C40:C44)</f>
        <v>14019.066000000001</v>
      </c>
      <c r="D45" s="106">
        <f t="shared" si="1"/>
        <v>17458.952000000001</v>
      </c>
      <c r="E45" s="106">
        <f t="shared" si="1"/>
        <v>29251.920000000002</v>
      </c>
      <c r="F45" s="106">
        <f>SUM(F40:F44)</f>
        <v>24662</v>
      </c>
      <c r="G45" s="106">
        <f>SUM(G40:G44)</f>
        <v>23230.634736880023</v>
      </c>
      <c r="H45" s="208"/>
      <c r="I45" s="188"/>
      <c r="J45" s="106">
        <v>13185.486000000001</v>
      </c>
      <c r="K45" s="106">
        <f t="shared" si="1"/>
        <v>8526.1889999999985</v>
      </c>
      <c r="L45" s="106">
        <f>SUM(L40:L44)</f>
        <v>7540.2450000000008</v>
      </c>
      <c r="M45" s="106">
        <f t="shared" si="1"/>
        <v>11756.892000000002</v>
      </c>
      <c r="N45" s="106">
        <f t="shared" si="1"/>
        <v>11278.392824356544</v>
      </c>
      <c r="O45" s="106">
        <f t="shared" si="1"/>
        <v>5932.2769578692487</v>
      </c>
      <c r="P45" s="106">
        <f t="shared" si="1"/>
        <v>5502.7038062148531</v>
      </c>
      <c r="Q45" s="106">
        <f t="shared" si="1"/>
        <v>2579.048486756049</v>
      </c>
      <c r="R45" s="106">
        <v>2095.9033694286009</v>
      </c>
      <c r="S45" s="106">
        <f t="shared" si="1"/>
        <v>4393.7825088283107</v>
      </c>
      <c r="T45" s="106">
        <f t="shared" si="1"/>
        <v>1102</v>
      </c>
      <c r="U45" s="106">
        <f t="shared" si="1"/>
        <v>2933.3535534624616</v>
      </c>
      <c r="V45" s="106">
        <v>2969</v>
      </c>
    </row>
    <row r="46" spans="1:27" x14ac:dyDescent="0.35">
      <c r="A46" s="137"/>
      <c r="B46" s="135"/>
      <c r="C46" s="135"/>
      <c r="D46" s="143"/>
      <c r="E46" s="195"/>
      <c r="F46" s="208"/>
      <c r="G46" s="190" t="s">
        <v>330</v>
      </c>
      <c r="H46" s="118"/>
      <c r="I46" s="118"/>
      <c r="J46" s="186"/>
      <c r="K46" s="186"/>
      <c r="L46" s="190" t="s">
        <v>305</v>
      </c>
      <c r="M46" s="143"/>
      <c r="N46" s="190" t="s">
        <v>330</v>
      </c>
      <c r="O46" s="183"/>
      <c r="P46" s="190" t="s">
        <v>330</v>
      </c>
      <c r="Q46" s="195"/>
      <c r="R46" s="190" t="s">
        <v>330</v>
      </c>
      <c r="S46" s="190" t="s">
        <v>313</v>
      </c>
      <c r="U46" s="155"/>
      <c r="V46" s="155"/>
    </row>
    <row r="47" spans="1:27" x14ac:dyDescent="0.35">
      <c r="A47" s="137"/>
      <c r="B47" s="135"/>
      <c r="C47" s="135"/>
      <c r="D47" s="143"/>
      <c r="E47" s="195"/>
      <c r="F47" s="196"/>
      <c r="G47" s="196"/>
      <c r="H47" s="207"/>
      <c r="I47" s="207"/>
      <c r="J47" s="196"/>
      <c r="K47" s="186"/>
      <c r="L47" s="190"/>
      <c r="M47" s="211"/>
      <c r="N47" s="211"/>
      <c r="O47" s="183"/>
      <c r="P47" s="183"/>
      <c r="Q47" s="195"/>
      <c r="R47" s="183"/>
      <c r="S47" s="190"/>
      <c r="T47" s="190"/>
      <c r="U47" s="155"/>
      <c r="V47" s="155"/>
    </row>
    <row r="48" spans="1:27" x14ac:dyDescent="0.35">
      <c r="A48" s="137"/>
      <c r="B48" s="135"/>
      <c r="C48" s="135"/>
      <c r="D48" s="143"/>
      <c r="E48" s="195"/>
      <c r="F48" s="196"/>
      <c r="G48" s="196"/>
      <c r="H48" s="207"/>
      <c r="I48" s="207"/>
      <c r="J48" s="212"/>
      <c r="K48" s="186"/>
      <c r="L48" s="190"/>
      <c r="M48" s="143"/>
      <c r="N48" s="143"/>
      <c r="O48" s="183"/>
      <c r="P48" s="183"/>
      <c r="Q48" s="195"/>
      <c r="R48" s="183"/>
      <c r="S48" s="190"/>
      <c r="T48" s="190"/>
    </row>
    <row r="49" spans="1:18" x14ac:dyDescent="0.35">
      <c r="A49" s="137"/>
      <c r="B49" s="135"/>
      <c r="C49" s="135"/>
      <c r="D49" s="143"/>
      <c r="E49" s="186"/>
      <c r="F49" s="186"/>
      <c r="G49" s="186"/>
      <c r="H49" s="119"/>
      <c r="I49" s="119"/>
      <c r="J49" s="186"/>
      <c r="K49" s="186"/>
      <c r="L49" s="186"/>
      <c r="M49" s="143"/>
      <c r="N49" s="143"/>
      <c r="O49" s="183"/>
      <c r="P49" s="183"/>
      <c r="Q49" s="183"/>
      <c r="R49" s="183"/>
    </row>
    <row r="50" spans="1:18" x14ac:dyDescent="0.35">
      <c r="A50" s="187" t="s">
        <v>308</v>
      </c>
      <c r="B50" s="135"/>
      <c r="C50" s="135"/>
      <c r="D50" s="143"/>
      <c r="E50" s="143"/>
      <c r="F50" s="143"/>
      <c r="G50" s="143"/>
      <c r="H50" s="119"/>
      <c r="I50" s="119"/>
      <c r="J50" s="143"/>
      <c r="K50" s="143"/>
      <c r="L50" s="143"/>
      <c r="M50" s="143"/>
      <c r="N50" s="143"/>
      <c r="O50" s="183"/>
      <c r="P50" s="183"/>
      <c r="Q50" s="183"/>
      <c r="R50" s="183"/>
    </row>
    <row r="51" spans="1:18" x14ac:dyDescent="0.35">
      <c r="A51" s="204" t="s">
        <v>317</v>
      </c>
      <c r="B51" s="135"/>
      <c r="C51" s="135"/>
      <c r="D51" s="143"/>
      <c r="E51" s="143"/>
      <c r="F51" s="143"/>
      <c r="G51" s="143"/>
      <c r="H51" s="119"/>
      <c r="I51" s="119"/>
      <c r="J51" s="143"/>
      <c r="K51" s="143"/>
      <c r="L51" s="143"/>
      <c r="M51" s="143"/>
      <c r="N51" s="143"/>
      <c r="O51" s="183"/>
      <c r="P51" s="183"/>
      <c r="Q51" s="183"/>
      <c r="R51" s="183"/>
    </row>
    <row r="52" spans="1:18" x14ac:dyDescent="0.35">
      <c r="A52" s="187" t="s">
        <v>331</v>
      </c>
      <c r="B52" s="135"/>
      <c r="C52" s="135"/>
      <c r="D52" s="143"/>
      <c r="E52" s="143"/>
      <c r="F52" s="143"/>
      <c r="G52" s="143"/>
      <c r="H52" s="192"/>
      <c r="I52" s="192"/>
      <c r="J52" s="143"/>
      <c r="K52" s="143"/>
      <c r="L52" s="143"/>
      <c r="M52" s="143"/>
      <c r="N52" s="143"/>
      <c r="O52" s="183"/>
      <c r="P52" s="183"/>
      <c r="Q52" s="183"/>
      <c r="R52" s="183"/>
    </row>
    <row r="53" spans="1:18" x14ac:dyDescent="0.35">
      <c r="A53" s="187"/>
      <c r="B53" s="135"/>
      <c r="C53" s="135"/>
      <c r="D53" s="143"/>
      <c r="E53" s="143"/>
      <c r="F53" s="143"/>
      <c r="G53" s="143"/>
      <c r="H53" s="217"/>
      <c r="I53" s="217"/>
      <c r="J53" s="143"/>
      <c r="K53" s="143"/>
      <c r="L53" s="143"/>
      <c r="M53" s="143"/>
      <c r="N53" s="143"/>
      <c r="O53" s="183"/>
      <c r="P53" s="183"/>
      <c r="Q53" s="183"/>
      <c r="R53" s="183"/>
    </row>
    <row r="54" spans="1:18" x14ac:dyDescent="0.35">
      <c r="A54" s="137"/>
      <c r="B54" s="135"/>
      <c r="C54" s="135"/>
      <c r="D54" s="143"/>
      <c r="E54" s="143"/>
      <c r="F54" s="143"/>
      <c r="G54" s="143"/>
      <c r="H54" s="135"/>
      <c r="J54" s="143"/>
      <c r="K54" s="143"/>
      <c r="L54" s="143"/>
      <c r="M54" s="143"/>
      <c r="N54" s="143"/>
      <c r="O54" s="143"/>
      <c r="P54" s="143"/>
      <c r="Q54" s="143"/>
      <c r="R54" s="143"/>
    </row>
    <row r="55" spans="1:18" ht="13" thickBot="1" x14ac:dyDescent="0.4">
      <c r="A55" s="130" t="s">
        <v>179</v>
      </c>
      <c r="B55" s="144" t="s">
        <v>156</v>
      </c>
      <c r="C55" s="144">
        <v>2019</v>
      </c>
      <c r="D55" s="144">
        <v>2020</v>
      </c>
      <c r="E55" s="144">
        <v>2021</v>
      </c>
      <c r="F55" s="131" t="s">
        <v>312</v>
      </c>
      <c r="G55" s="161"/>
      <c r="H55" s="143"/>
      <c r="I55" s="143"/>
      <c r="J55" s="143"/>
      <c r="K55" s="143"/>
      <c r="L55" s="143"/>
      <c r="M55" s="143"/>
      <c r="N55" s="143"/>
      <c r="O55" s="143"/>
      <c r="P55" s="143"/>
      <c r="Q55" s="143"/>
      <c r="R55" s="143"/>
    </row>
    <row r="56" spans="1:18" ht="13" hidden="1" outlineLevel="1" thickBot="1" x14ac:dyDescent="0.4">
      <c r="A56" s="31" t="s">
        <v>59</v>
      </c>
      <c r="B56" s="83">
        <v>365.43799999999999</v>
      </c>
      <c r="C56" s="83">
        <v>6842.8741680472194</v>
      </c>
      <c r="D56" s="83">
        <v>-499.09100000000001</v>
      </c>
      <c r="E56" s="83">
        <v>20351.331999999999</v>
      </c>
      <c r="F56" s="83">
        <v>7457</v>
      </c>
      <c r="G56" s="83"/>
      <c r="H56" s="143"/>
      <c r="I56" s="143"/>
      <c r="J56" s="143"/>
      <c r="K56" s="143"/>
      <c r="L56" s="143"/>
      <c r="M56" s="143"/>
      <c r="N56" s="143"/>
      <c r="O56" s="143"/>
      <c r="P56" s="143"/>
      <c r="Q56" s="143"/>
      <c r="R56" s="143"/>
    </row>
    <row r="57" spans="1:18" ht="13" hidden="1" outlineLevel="1" thickBot="1" x14ac:dyDescent="0.4">
      <c r="A57" s="137" t="s">
        <v>201</v>
      </c>
      <c r="B57" s="83">
        <f>(-70996+3627052)/1000</f>
        <v>3556.056</v>
      </c>
      <c r="C57" s="83">
        <v>3552.97</v>
      </c>
      <c r="D57" s="83">
        <v>4008.886</v>
      </c>
      <c r="E57" s="83">
        <f>(772353-3530571)/1000</f>
        <v>-2758.2179999999998</v>
      </c>
      <c r="F57" s="83">
        <f>1627-11626+2892</f>
        <v>-7107</v>
      </c>
      <c r="G57" s="83"/>
      <c r="H57" s="135"/>
      <c r="J57" s="143"/>
      <c r="K57" s="143"/>
      <c r="L57" s="143"/>
      <c r="M57" s="143"/>
      <c r="N57" s="143"/>
      <c r="O57" s="143"/>
      <c r="P57" s="143"/>
      <c r="Q57" s="143"/>
      <c r="R57" s="143"/>
    </row>
    <row r="58" spans="1:18" ht="13" hidden="1" outlineLevel="1" thickBot="1" x14ac:dyDescent="0.4">
      <c r="A58" s="137" t="s">
        <v>157</v>
      </c>
      <c r="B58" s="83">
        <v>4337.2060000000001</v>
      </c>
      <c r="C58" s="83">
        <v>-2404.415</v>
      </c>
      <c r="D58" s="83">
        <v>7674.875</v>
      </c>
      <c r="E58" s="83">
        <v>760</v>
      </c>
      <c r="F58" s="83">
        <v>4467</v>
      </c>
      <c r="G58" s="83"/>
      <c r="H58" s="135"/>
      <c r="J58" s="143"/>
      <c r="K58" s="143"/>
      <c r="L58" s="143"/>
      <c r="M58" s="143"/>
      <c r="N58" s="143"/>
      <c r="O58" s="143"/>
      <c r="P58" s="143"/>
      <c r="Q58" s="143"/>
      <c r="R58" s="143"/>
    </row>
    <row r="59" spans="1:18" ht="13" hidden="1" outlineLevel="1" thickBot="1" x14ac:dyDescent="0.4">
      <c r="A59" s="137" t="s">
        <v>200</v>
      </c>
      <c r="B59" s="83">
        <v>304.84699999999998</v>
      </c>
      <c r="C59" s="83">
        <v>0.86299999999999999</v>
      </c>
      <c r="D59" s="83">
        <v>-18.242999999999999</v>
      </c>
      <c r="E59" s="83">
        <v>0.66700000000000004</v>
      </c>
      <c r="F59" s="83">
        <v>-14</v>
      </c>
      <c r="G59" s="83"/>
      <c r="H59" s="135"/>
      <c r="J59" s="143"/>
      <c r="K59" s="143"/>
      <c r="L59" s="143"/>
      <c r="M59" s="143"/>
      <c r="N59" s="143"/>
      <c r="O59" s="143"/>
      <c r="P59" s="143"/>
      <c r="Q59" s="143"/>
      <c r="R59" s="143"/>
    </row>
    <row r="60" spans="1:18" ht="13" hidden="1" outlineLevel="1" thickBot="1" x14ac:dyDescent="0.4">
      <c r="A60" s="145" t="s">
        <v>54</v>
      </c>
      <c r="B60" s="146">
        <f>SUM(B56:B59)</f>
        <v>8563.5470000000005</v>
      </c>
      <c r="C60" s="146">
        <f>SUM(C56:C59)</f>
        <v>7992.2921680472191</v>
      </c>
      <c r="D60" s="146">
        <f>SUM(D56:D59)</f>
        <v>11166.427</v>
      </c>
      <c r="E60" s="146">
        <f>E56-E57-E58-E59</f>
        <v>22348.882999999998</v>
      </c>
      <c r="F60" s="146">
        <f>F56-F57-F58-F59</f>
        <v>10111</v>
      </c>
      <c r="G60" s="228"/>
      <c r="H60" s="135"/>
      <c r="J60" s="143"/>
      <c r="K60" s="143"/>
      <c r="L60" s="143"/>
      <c r="M60" s="143"/>
      <c r="N60" s="143"/>
      <c r="O60" s="143"/>
      <c r="P60" s="143"/>
      <c r="Q60" s="143"/>
      <c r="R60" s="143"/>
    </row>
    <row r="61" spans="1:18" ht="13" hidden="1" outlineLevel="1" thickBot="1" x14ac:dyDescent="0.4">
      <c r="A61" s="137" t="s">
        <v>139</v>
      </c>
      <c r="B61" s="83">
        <v>4626.0860000000002</v>
      </c>
      <c r="C61" s="83">
        <v>6001.81843195278</v>
      </c>
      <c r="D61" s="83">
        <v>6272.6959999999999</v>
      </c>
      <c r="E61" s="83">
        <v>6901.9979999999996</v>
      </c>
      <c r="F61" s="83">
        <v>14551</v>
      </c>
      <c r="G61" s="83"/>
      <c r="H61" s="135"/>
      <c r="J61" s="143"/>
      <c r="K61" s="143"/>
      <c r="L61" s="143"/>
      <c r="M61" s="143"/>
      <c r="N61" s="143"/>
      <c r="O61" s="143"/>
      <c r="P61" s="143"/>
      <c r="Q61" s="143"/>
      <c r="R61" s="143"/>
    </row>
    <row r="62" spans="1:18" ht="13" hidden="1" outlineLevel="1" thickBot="1" x14ac:dyDescent="0.4">
      <c r="A62" s="137" t="s">
        <v>140</v>
      </c>
      <c r="B62" s="83">
        <v>12.57</v>
      </c>
      <c r="C62" s="83">
        <v>24.955400000000001</v>
      </c>
      <c r="D62" s="83">
        <v>19.829000000000001</v>
      </c>
      <c r="E62" s="83">
        <v>0</v>
      </c>
      <c r="F62" s="83">
        <v>0</v>
      </c>
      <c r="G62" s="83"/>
      <c r="H62" s="135"/>
      <c r="J62" s="143"/>
      <c r="K62" s="143"/>
      <c r="L62" s="143"/>
      <c r="M62" s="143"/>
      <c r="N62" s="143"/>
      <c r="O62" s="143"/>
      <c r="P62" s="143"/>
      <c r="Q62" s="143"/>
      <c r="R62" s="143"/>
    </row>
    <row r="63" spans="1:18" ht="13" collapsed="1" thickBot="1" x14ac:dyDescent="0.4">
      <c r="A63" s="147" t="s">
        <v>47</v>
      </c>
      <c r="B63" s="134">
        <f>SUM(B60:B62)</f>
        <v>13202.203000000001</v>
      </c>
      <c r="C63" s="134">
        <f>SUM(C60:C62)</f>
        <v>14019.066000000001</v>
      </c>
      <c r="D63" s="134">
        <f>SUM(D60:D62)</f>
        <v>17458.952000000001</v>
      </c>
      <c r="E63" s="134">
        <f>SUM(E60:E62)</f>
        <v>29250.880999999998</v>
      </c>
      <c r="F63" s="134">
        <f>SUM(F60:F62)</f>
        <v>24662</v>
      </c>
      <c r="G63" s="228"/>
      <c r="H63" s="189"/>
      <c r="I63" s="155"/>
      <c r="J63" s="143"/>
      <c r="K63" s="143"/>
      <c r="L63" s="143"/>
      <c r="M63" s="143"/>
      <c r="N63" s="143"/>
      <c r="O63" s="143"/>
      <c r="P63" s="143"/>
      <c r="Q63" s="143"/>
      <c r="R63" s="143"/>
    </row>
    <row r="64" spans="1:18" s="140" customFormat="1" x14ac:dyDescent="0.35">
      <c r="A64" s="139" t="s">
        <v>182</v>
      </c>
      <c r="B64" s="54">
        <f>B63/B35</f>
        <v>0.22569938251602051</v>
      </c>
      <c r="C64" s="54">
        <f>C63/C35</f>
        <v>0.24216621295767454</v>
      </c>
      <c r="D64" s="54">
        <f>D63/D35</f>
        <v>0.25074527232054122</v>
      </c>
      <c r="E64" s="54">
        <f>E63/E35</f>
        <v>0.31642323310829223</v>
      </c>
      <c r="F64" s="54">
        <f>F63/F35</f>
        <v>0.23099113950133937</v>
      </c>
      <c r="G64" s="54"/>
      <c r="J64" s="54"/>
      <c r="K64" s="54"/>
      <c r="L64" s="54"/>
      <c r="M64" s="54"/>
      <c r="N64" s="54"/>
      <c r="O64" s="54"/>
      <c r="P64" s="54"/>
      <c r="Q64" s="54"/>
      <c r="R64" s="54"/>
    </row>
    <row r="68" spans="1:7" ht="13" thickBot="1" x14ac:dyDescent="0.4">
      <c r="A68" s="130" t="s">
        <v>206</v>
      </c>
      <c r="B68" s="144" t="s">
        <v>156</v>
      </c>
      <c r="C68" s="144" t="s">
        <v>138</v>
      </c>
      <c r="D68" s="144" t="s">
        <v>137</v>
      </c>
      <c r="E68" s="144" t="s">
        <v>256</v>
      </c>
      <c r="F68" s="131" t="s">
        <v>312</v>
      </c>
      <c r="G68" s="161"/>
    </row>
    <row r="69" spans="1:7" ht="13" hidden="1" outlineLevel="1" thickBot="1" x14ac:dyDescent="0.4">
      <c r="A69" s="44" t="s">
        <v>207</v>
      </c>
      <c r="B69" s="148">
        <f>SUM(B70:B74)</f>
        <v>8823.6620000000003</v>
      </c>
      <c r="C69" s="148">
        <f>SUM(C70:C74)</f>
        <v>12572.249</v>
      </c>
      <c r="D69" s="148">
        <f>SUM(D70:D74)</f>
        <v>2494.0229999999997</v>
      </c>
      <c r="E69" s="148">
        <f>SUM(E70:E74)</f>
        <v>21408.141</v>
      </c>
      <c r="F69" s="148">
        <f>SUM(F70:F75)</f>
        <v>37257</v>
      </c>
      <c r="G69" s="148"/>
    </row>
    <row r="70" spans="1:7" ht="13" hidden="1" outlineLevel="1" thickBot="1" x14ac:dyDescent="0.4">
      <c r="A70" s="149" t="s">
        <v>208</v>
      </c>
      <c r="B70" s="83">
        <f>(708747+6820000)/1000</f>
        <v>7528.7470000000003</v>
      </c>
      <c r="C70" s="83">
        <f>(75833+11888700)/1000</f>
        <v>11964.532999999999</v>
      </c>
      <c r="D70" s="83">
        <f>(457599+603251)/1000</f>
        <v>1060.8499999999999</v>
      </c>
      <c r="E70" s="83">
        <f>(4307249+7132410)/1000</f>
        <v>11439.659</v>
      </c>
      <c r="F70" s="83">
        <f>1152+14285</f>
        <v>15437</v>
      </c>
      <c r="G70" s="83"/>
    </row>
    <row r="71" spans="1:7" ht="13" hidden="1" outlineLevel="1" thickBot="1" x14ac:dyDescent="0.4">
      <c r="A71" s="149" t="s">
        <v>224</v>
      </c>
      <c r="B71" s="83">
        <v>626.97799999999995</v>
      </c>
      <c r="C71" s="83">
        <v>0</v>
      </c>
      <c r="D71" s="83">
        <v>0</v>
      </c>
      <c r="E71" s="83">
        <v>0</v>
      </c>
      <c r="F71" s="83">
        <v>0</v>
      </c>
      <c r="G71" s="83"/>
    </row>
    <row r="72" spans="1:7" ht="13" hidden="1" outlineLevel="1" thickBot="1" x14ac:dyDescent="0.4">
      <c r="A72" s="149" t="s">
        <v>209</v>
      </c>
      <c r="B72" s="83">
        <v>500.17099999999999</v>
      </c>
      <c r="C72" s="83">
        <f>(27196+445980)/1000</f>
        <v>473.17599999999999</v>
      </c>
      <c r="D72" s="83">
        <f>(662044+687752)/1000</f>
        <v>1349.796</v>
      </c>
      <c r="E72" s="83">
        <f>(24839+9651643)/1000</f>
        <v>9676.482</v>
      </c>
      <c r="F72" s="83">
        <f>14+2903</f>
        <v>2917</v>
      </c>
      <c r="G72" s="83"/>
    </row>
    <row r="73" spans="1:7" ht="13" hidden="1" outlineLevel="1" thickBot="1" x14ac:dyDescent="0.4">
      <c r="A73" s="149" t="s">
        <v>318</v>
      </c>
      <c r="B73" s="83">
        <v>0</v>
      </c>
      <c r="C73" s="83">
        <v>0</v>
      </c>
      <c r="D73" s="83">
        <v>0</v>
      </c>
      <c r="E73" s="83">
        <v>0</v>
      </c>
      <c r="F73" s="83">
        <v>495</v>
      </c>
      <c r="G73" s="83"/>
    </row>
    <row r="74" spans="1:7" ht="13" hidden="1" outlineLevel="1" thickBot="1" x14ac:dyDescent="0.4">
      <c r="A74" s="149" t="s">
        <v>121</v>
      </c>
      <c r="B74" s="83">
        <v>167.76599999999999</v>
      </c>
      <c r="C74" s="83">
        <v>134.54</v>
      </c>
      <c r="D74" s="83">
        <f>(83377)/1000</f>
        <v>83.376999999999995</v>
      </c>
      <c r="E74" s="83">
        <v>292</v>
      </c>
      <c r="F74" s="83">
        <v>210</v>
      </c>
      <c r="G74" s="83"/>
    </row>
    <row r="75" spans="1:7" ht="13" hidden="1" outlineLevel="1" thickBot="1" x14ac:dyDescent="0.4">
      <c r="A75" s="149" t="s">
        <v>319</v>
      </c>
      <c r="B75" s="83">
        <v>0</v>
      </c>
      <c r="C75" s="83">
        <v>0</v>
      </c>
      <c r="D75" s="83">
        <v>0</v>
      </c>
      <c r="E75" s="83">
        <v>0</v>
      </c>
      <c r="F75" s="83">
        <v>18198</v>
      </c>
      <c r="G75" s="83"/>
    </row>
    <row r="76" spans="1:7" ht="13" hidden="1" outlineLevel="1" thickBot="1" x14ac:dyDescent="0.4">
      <c r="A76" s="44" t="s">
        <v>210</v>
      </c>
      <c r="B76" s="148">
        <f>SUM(B77:B79)</f>
        <v>32707.756000000001</v>
      </c>
      <c r="C76" s="148">
        <f>SUM(C77:C79)</f>
        <v>29864.855000000003</v>
      </c>
      <c r="D76" s="148">
        <f>SUM(D77:D79)</f>
        <v>40674.243000000002</v>
      </c>
      <c r="E76" s="148">
        <f>SUM(E77:E80)</f>
        <v>22454.309000000001</v>
      </c>
      <c r="F76" s="148">
        <f>SUM(F77:F80)</f>
        <v>27978</v>
      </c>
      <c r="G76" s="148"/>
    </row>
    <row r="77" spans="1:7" ht="13" hidden="1" outlineLevel="1" thickBot="1" x14ac:dyDescent="0.4">
      <c r="A77" s="149" t="s">
        <v>208</v>
      </c>
      <c r="B77" s="83">
        <v>7845.1890000000003</v>
      </c>
      <c r="C77" s="83">
        <f>(7011259)/1000</f>
        <v>7011.259</v>
      </c>
      <c r="D77" s="83">
        <f>(6553659)/1000</f>
        <v>6553.6589999999997</v>
      </c>
      <c r="E77" s="83">
        <v>5153.7939999999999</v>
      </c>
      <c r="F77" s="83">
        <f>25622+2131</f>
        <v>27753</v>
      </c>
      <c r="G77" s="83"/>
    </row>
    <row r="78" spans="1:7" ht="13" hidden="1" outlineLevel="1" thickBot="1" x14ac:dyDescent="0.4">
      <c r="A78" s="149" t="s">
        <v>224</v>
      </c>
      <c r="B78" s="83">
        <v>4481.9049999999997</v>
      </c>
      <c r="C78" s="83">
        <v>0</v>
      </c>
      <c r="D78" s="83">
        <v>0</v>
      </c>
      <c r="E78" s="83">
        <v>0</v>
      </c>
      <c r="F78" s="83">
        <v>128</v>
      </c>
      <c r="G78" s="83"/>
    </row>
    <row r="79" spans="1:7" ht="13" hidden="1" outlineLevel="1" thickBot="1" x14ac:dyDescent="0.4">
      <c r="A79" s="149" t="s">
        <v>209</v>
      </c>
      <c r="B79" s="83">
        <f>(15935049+4445613)/1000</f>
        <v>20380.662</v>
      </c>
      <c r="C79" s="83">
        <f>(19420146+3433450)/1000</f>
        <v>22853.596000000001</v>
      </c>
      <c r="D79" s="83">
        <f>(26937458+7183126)/1000</f>
        <v>34120.584000000003</v>
      </c>
      <c r="E79" s="83">
        <v>17187.721000000001</v>
      </c>
      <c r="F79" s="83">
        <v>0</v>
      </c>
      <c r="G79" s="83"/>
    </row>
    <row r="80" spans="1:7" ht="13" hidden="1" outlineLevel="1" thickBot="1" x14ac:dyDescent="0.4">
      <c r="A80" s="149" t="s">
        <v>121</v>
      </c>
      <c r="B80" s="83">
        <v>0.30399999999999999</v>
      </c>
      <c r="C80" s="83">
        <v>105.09</v>
      </c>
      <c r="D80" s="83">
        <v>106.497</v>
      </c>
      <c r="E80" s="83">
        <v>112.794</v>
      </c>
      <c r="F80" s="83">
        <v>97</v>
      </c>
      <c r="G80" s="83"/>
    </row>
    <row r="81" spans="1:22" ht="13" hidden="1" outlineLevel="1" thickBot="1" x14ac:dyDescent="0.4">
      <c r="A81" s="44" t="s">
        <v>211</v>
      </c>
      <c r="B81" s="148">
        <f>B82</f>
        <v>0</v>
      </c>
      <c r="C81" s="148">
        <f>C82</f>
        <v>0</v>
      </c>
      <c r="D81" s="148">
        <f>D82</f>
        <v>9977.2739999999994</v>
      </c>
      <c r="E81" s="148">
        <f>E82</f>
        <v>29907.605</v>
      </c>
      <c r="F81" s="148">
        <f>SUM(F82:F83)</f>
        <v>58606</v>
      </c>
      <c r="G81" s="148"/>
    </row>
    <row r="82" spans="1:22" ht="13" hidden="1" outlineLevel="1" thickBot="1" x14ac:dyDescent="0.4">
      <c r="A82" s="149" t="s">
        <v>208</v>
      </c>
      <c r="B82" s="83">
        <v>0</v>
      </c>
      <c r="C82" s="83">
        <v>0</v>
      </c>
      <c r="D82" s="83">
        <v>9977.2739999999994</v>
      </c>
      <c r="E82" s="83">
        <v>29907.605</v>
      </c>
      <c r="F82" s="83">
        <v>53659</v>
      </c>
      <c r="G82" s="83"/>
    </row>
    <row r="83" spans="1:22" ht="13" hidden="1" outlineLevel="1" thickBot="1" x14ac:dyDescent="0.4">
      <c r="A83" s="149" t="s">
        <v>318</v>
      </c>
      <c r="B83" s="83"/>
      <c r="C83" s="83"/>
      <c r="D83" s="83"/>
      <c r="E83" s="83"/>
      <c r="F83" s="83">
        <v>4947</v>
      </c>
      <c r="G83" s="83"/>
    </row>
    <row r="84" spans="1:22" ht="13" collapsed="1" thickBot="1" x14ac:dyDescent="0.4">
      <c r="A84" s="150" t="s">
        <v>202</v>
      </c>
      <c r="B84" s="134">
        <f>B69+B74+B76+B81+B80</f>
        <v>41699.487999999998</v>
      </c>
      <c r="C84" s="134">
        <f>C69+C74+C76+C81+C80</f>
        <v>42676.733999999997</v>
      </c>
      <c r="D84" s="134">
        <f>D69+D74+D76+D81+D80</f>
        <v>53335.414000000004</v>
      </c>
      <c r="E84" s="134">
        <f>E69+E76+E81</f>
        <v>73770.054999999993</v>
      </c>
      <c r="F84" s="134">
        <f>F69+F76+F81</f>
        <v>123841</v>
      </c>
      <c r="G84" s="228"/>
    </row>
    <row r="85" spans="1:22" x14ac:dyDescent="0.35">
      <c r="A85" s="151"/>
      <c r="B85" s="151"/>
      <c r="C85" s="151"/>
      <c r="D85" s="151"/>
      <c r="E85" s="151"/>
      <c r="F85" s="151"/>
      <c r="G85" s="151"/>
      <c r="J85" s="151"/>
      <c r="K85" s="151"/>
      <c r="L85" s="151"/>
      <c r="M85" s="151"/>
      <c r="N85" s="151"/>
      <c r="O85" s="151"/>
      <c r="P85" s="151"/>
      <c r="Q85" s="151"/>
      <c r="R85" s="151"/>
    </row>
    <row r="87" spans="1:22" ht="13" thickBot="1" x14ac:dyDescent="0.4">
      <c r="A87" s="130" t="s">
        <v>212</v>
      </c>
      <c r="B87" s="144" t="s">
        <v>156</v>
      </c>
      <c r="C87" s="144" t="s">
        <v>138</v>
      </c>
      <c r="D87" s="144" t="s">
        <v>137</v>
      </c>
      <c r="E87" s="144" t="s">
        <v>256</v>
      </c>
      <c r="F87" s="131" t="s">
        <v>312</v>
      </c>
      <c r="G87" s="161"/>
      <c r="J87" s="12" t="s">
        <v>306</v>
      </c>
      <c r="K87" s="12" t="s">
        <v>284</v>
      </c>
      <c r="L87" s="12" t="s">
        <v>286</v>
      </c>
      <c r="M87" s="12" t="s">
        <v>287</v>
      </c>
      <c r="N87" s="221"/>
      <c r="O87" s="12" t="s">
        <v>292</v>
      </c>
      <c r="P87" s="221"/>
      <c r="Q87" s="12" t="s">
        <v>302</v>
      </c>
      <c r="R87" s="221"/>
      <c r="S87" s="51" t="s">
        <v>311</v>
      </c>
      <c r="T87" s="51" t="s">
        <v>320</v>
      </c>
      <c r="U87" s="51" t="s">
        <v>324</v>
      </c>
      <c r="V87" s="51" t="s">
        <v>333</v>
      </c>
    </row>
    <row r="88" spans="1:22" hidden="1" outlineLevel="1" x14ac:dyDescent="0.35">
      <c r="A88" s="151" t="s">
        <v>213</v>
      </c>
      <c r="B88" s="83">
        <f>BS!C51</f>
        <v>8823.6620000000003</v>
      </c>
      <c r="C88" s="83">
        <f>BS!D51</f>
        <v>12572.249</v>
      </c>
      <c r="D88" s="83">
        <f>BS!E51</f>
        <v>2494.0230000000001</v>
      </c>
      <c r="E88" s="83">
        <f>E69</f>
        <v>21408.141</v>
      </c>
      <c r="F88" s="83">
        <f>BS!G51</f>
        <v>37257</v>
      </c>
      <c r="G88" s="83"/>
      <c r="J88" s="83">
        <f>BS!L51</f>
        <v>11178.118</v>
      </c>
      <c r="K88" s="83">
        <f>BS!R51</f>
        <v>7718.4040000000005</v>
      </c>
      <c r="L88" s="83">
        <v>21364.348999999998</v>
      </c>
      <c r="M88" s="83">
        <f>BS!T51</f>
        <v>41841.002999999997</v>
      </c>
      <c r="N88" s="222"/>
      <c r="O88" s="83">
        <f>BS!M51</f>
        <v>38690</v>
      </c>
      <c r="P88" s="222"/>
      <c r="Q88" s="83">
        <f>BS!V51</f>
        <v>26449</v>
      </c>
      <c r="R88" s="222"/>
      <c r="S88" s="83">
        <f>BS!W51</f>
        <v>37257</v>
      </c>
      <c r="T88" s="83">
        <f>BS!X51</f>
        <v>35695</v>
      </c>
      <c r="U88" s="83">
        <f>BS!Y51</f>
        <v>33477</v>
      </c>
      <c r="V88" s="83">
        <f>BS!Z51</f>
        <v>42227</v>
      </c>
    </row>
    <row r="89" spans="1:22" hidden="1" outlineLevel="1" x14ac:dyDescent="0.35">
      <c r="A89" s="151" t="s">
        <v>214</v>
      </c>
      <c r="B89" s="83">
        <f>BS!C41</f>
        <v>32708.06</v>
      </c>
      <c r="C89" s="83">
        <f>BS!D41</f>
        <v>29969.945</v>
      </c>
      <c r="D89" s="83">
        <f>BS!E41</f>
        <v>50758.014000000003</v>
      </c>
      <c r="E89" s="83">
        <f>E76+E81</f>
        <v>52361.914000000004</v>
      </c>
      <c r="F89" s="83">
        <f>BS!G41</f>
        <v>86584</v>
      </c>
      <c r="G89" s="83"/>
      <c r="J89" s="83">
        <f>BS!L41</f>
        <v>39058.533000000003</v>
      </c>
      <c r="K89" s="83">
        <f>BS!R41</f>
        <v>38552.173999999999</v>
      </c>
      <c r="L89" s="83">
        <v>52361.913999999997</v>
      </c>
      <c r="M89" s="83">
        <f>BS!T41</f>
        <v>54982.203000000001</v>
      </c>
      <c r="N89" s="222"/>
      <c r="O89" s="83">
        <f>BS!M41</f>
        <v>60177</v>
      </c>
      <c r="P89" s="222"/>
      <c r="Q89" s="83">
        <f>BS!V41</f>
        <v>77396</v>
      </c>
      <c r="R89" s="222"/>
      <c r="S89" s="83">
        <f>BS!W41</f>
        <v>86584</v>
      </c>
      <c r="T89" s="83">
        <f>BS!X41</f>
        <v>87473</v>
      </c>
      <c r="U89" s="83">
        <f>BS!Y41</f>
        <v>89999</v>
      </c>
      <c r="V89" s="83">
        <f>BS!Z41</f>
        <v>83810</v>
      </c>
    </row>
    <row r="90" spans="1:22" ht="13" hidden="1" outlineLevel="1" thickBot="1" x14ac:dyDescent="0.4">
      <c r="A90" s="151" t="s">
        <v>215</v>
      </c>
      <c r="B90" s="83">
        <f>BS!C25</f>
        <v>3006.8679999999999</v>
      </c>
      <c r="C90" s="83">
        <f>BS!D25</f>
        <v>3214.4090000000001</v>
      </c>
      <c r="D90" s="83">
        <f>BS!E25</f>
        <v>3670.1970000000001</v>
      </c>
      <c r="E90" s="83">
        <f>BS!F25</f>
        <v>12634</v>
      </c>
      <c r="F90" s="83">
        <f>BS!G25</f>
        <v>22879</v>
      </c>
      <c r="G90" s="83"/>
      <c r="J90" s="83">
        <f>BS!L25</f>
        <v>21389.337</v>
      </c>
      <c r="K90" s="83">
        <f>BS!R25</f>
        <v>11925.446</v>
      </c>
      <c r="L90" s="83">
        <v>12633.628000000001</v>
      </c>
      <c r="M90" s="83">
        <f>BS!T25</f>
        <v>3842.819</v>
      </c>
      <c r="N90" s="222"/>
      <c r="O90" s="83">
        <f>BS!M25</f>
        <v>3714</v>
      </c>
      <c r="P90" s="222"/>
      <c r="Q90" s="83">
        <f>BS!V25</f>
        <v>6439</v>
      </c>
      <c r="R90" s="222"/>
      <c r="S90" s="83">
        <f>BS!W25</f>
        <v>22879</v>
      </c>
      <c r="T90" s="83">
        <f>BS!X25</f>
        <v>12715</v>
      </c>
      <c r="U90" s="83">
        <f>BS!Y25</f>
        <v>9469</v>
      </c>
      <c r="V90" s="83">
        <f>BS!Z25</f>
        <v>7440</v>
      </c>
    </row>
    <row r="91" spans="1:22" ht="13" collapsed="1" thickBot="1" x14ac:dyDescent="0.4">
      <c r="A91" s="150" t="s">
        <v>216</v>
      </c>
      <c r="B91" s="134">
        <f>B88+B89-B90</f>
        <v>38524.853999999999</v>
      </c>
      <c r="C91" s="134">
        <f>C88+C89-C90</f>
        <v>39327.785000000003</v>
      </c>
      <c r="D91" s="134">
        <f>D88+D89-D90</f>
        <v>49581.840000000004</v>
      </c>
      <c r="E91" s="134">
        <f>E88+E89-E90</f>
        <v>61136.055000000008</v>
      </c>
      <c r="F91" s="134">
        <f>F88+F89-F90</f>
        <v>100962</v>
      </c>
      <c r="G91" s="228"/>
      <c r="J91" s="134">
        <f t="shared" ref="J91:V91" si="2">J88+J89-J90</f>
        <v>28847.314000000006</v>
      </c>
      <c r="K91" s="134">
        <f t="shared" si="2"/>
        <v>34345.131999999998</v>
      </c>
      <c r="L91" s="134">
        <f t="shared" si="2"/>
        <v>61092.634999999995</v>
      </c>
      <c r="M91" s="134">
        <f t="shared" si="2"/>
        <v>92980.387000000002</v>
      </c>
      <c r="N91" s="223"/>
      <c r="O91" s="134">
        <f t="shared" si="2"/>
        <v>95153</v>
      </c>
      <c r="P91" s="223"/>
      <c r="Q91" s="134">
        <f t="shared" si="2"/>
        <v>97406</v>
      </c>
      <c r="R91" s="223"/>
      <c r="S91" s="134">
        <f t="shared" si="2"/>
        <v>100962</v>
      </c>
      <c r="T91" s="134">
        <f t="shared" si="2"/>
        <v>110453</v>
      </c>
      <c r="U91" s="134">
        <f t="shared" ref="U91" si="3">U88+U89-U90</f>
        <v>114007</v>
      </c>
      <c r="V91" s="134">
        <f t="shared" si="2"/>
        <v>118597</v>
      </c>
    </row>
    <row r="92" spans="1:22" x14ac:dyDescent="0.35">
      <c r="A92" s="151"/>
      <c r="B92" s="151"/>
      <c r="C92" s="151"/>
      <c r="D92" s="151"/>
      <c r="E92" s="151"/>
      <c r="F92" s="151"/>
      <c r="G92" s="151"/>
      <c r="J92" s="151"/>
      <c r="K92" s="151"/>
      <c r="L92" s="151"/>
      <c r="M92" s="151"/>
      <c r="N92" s="151"/>
      <c r="O92" s="151"/>
      <c r="P92" s="151"/>
      <c r="Q92" s="151"/>
      <c r="R92" s="151"/>
    </row>
    <row r="93" spans="1:22" x14ac:dyDescent="0.35">
      <c r="A93" s="151"/>
      <c r="B93" s="151"/>
      <c r="C93" s="151"/>
      <c r="D93" s="151"/>
      <c r="E93" s="151"/>
      <c r="F93" s="151"/>
      <c r="G93" s="151"/>
      <c r="J93" s="151"/>
      <c r="K93" s="151"/>
      <c r="L93" s="151"/>
      <c r="M93" s="151"/>
      <c r="N93" s="151"/>
      <c r="O93" s="151"/>
      <c r="P93" s="151"/>
      <c r="Q93" s="151"/>
      <c r="R93" s="151"/>
    </row>
    <row r="94" spans="1:22" ht="13" thickBot="1" x14ac:dyDescent="0.4">
      <c r="A94" s="130" t="s">
        <v>188</v>
      </c>
      <c r="B94" s="144" t="s">
        <v>156</v>
      </c>
      <c r="C94" s="144" t="s">
        <v>138</v>
      </c>
      <c r="D94" s="144" t="s">
        <v>137</v>
      </c>
      <c r="E94" s="144" t="s">
        <v>256</v>
      </c>
      <c r="F94" s="131" t="s">
        <v>312</v>
      </c>
      <c r="G94" s="161"/>
      <c r="J94" s="12" t="s">
        <v>306</v>
      </c>
      <c r="K94" s="12" t="s">
        <v>284</v>
      </c>
      <c r="L94" s="12" t="s">
        <v>286</v>
      </c>
      <c r="M94" s="12" t="s">
        <v>287</v>
      </c>
      <c r="N94" s="221"/>
      <c r="O94" s="12" t="s">
        <v>292</v>
      </c>
      <c r="P94" s="221"/>
      <c r="Q94" s="12" t="s">
        <v>302</v>
      </c>
      <c r="R94" s="221"/>
      <c r="S94" s="51" t="s">
        <v>311</v>
      </c>
      <c r="T94" s="51" t="s">
        <v>320</v>
      </c>
      <c r="U94" s="51" t="s">
        <v>324</v>
      </c>
      <c r="V94" s="51" t="s">
        <v>333</v>
      </c>
    </row>
    <row r="95" spans="1:22" hidden="1" outlineLevel="1" x14ac:dyDescent="0.35">
      <c r="A95" s="151" t="s">
        <v>217</v>
      </c>
      <c r="B95" s="83">
        <v>2509.2199999999998</v>
      </c>
      <c r="C95" s="83">
        <v>3426.348</v>
      </c>
      <c r="D95" s="83">
        <v>5619.424</v>
      </c>
      <c r="E95" s="83">
        <v>17732.1294195767</v>
      </c>
      <c r="F95" s="83">
        <v>3758.4904195966647</v>
      </c>
      <c r="G95" s="83"/>
      <c r="J95" s="83">
        <v>2520.12</v>
      </c>
      <c r="K95" s="83">
        <v>225.00300000000152</v>
      </c>
      <c r="L95" s="83">
        <v>2638.2529999999988</v>
      </c>
      <c r="M95" s="83">
        <v>1444.1475596577952</v>
      </c>
      <c r="N95" s="222"/>
      <c r="O95" s="83">
        <v>838.38545352040489</v>
      </c>
      <c r="P95" s="222"/>
      <c r="Q95" s="83">
        <v>1544.3322473112094</v>
      </c>
      <c r="R95" s="222"/>
      <c r="S95" s="83">
        <f>F95-SUM(M95:Q95)</f>
        <v>-68.374840892744942</v>
      </c>
      <c r="T95" s="83">
        <v>525.79984489000003</v>
      </c>
      <c r="U95" s="45">
        <v>924</v>
      </c>
      <c r="V95" s="238">
        <v>1291.3032333750002</v>
      </c>
    </row>
    <row r="96" spans="1:22" ht="13" hidden="1" outlineLevel="1" thickBot="1" x14ac:dyDescent="0.4">
      <c r="A96" s="151" t="s">
        <v>218</v>
      </c>
      <c r="B96" s="83">
        <v>4073.3969999999999</v>
      </c>
      <c r="C96" s="83">
        <v>2939.0909999999999</v>
      </c>
      <c r="D96" s="83">
        <v>6821.924</v>
      </c>
      <c r="E96" s="83">
        <v>5383.3760000000002</v>
      </c>
      <c r="F96" s="83">
        <v>6422.4515804033344</v>
      </c>
      <c r="G96" s="83"/>
      <c r="J96" s="83">
        <v>6034.2449999999999</v>
      </c>
      <c r="K96" s="83">
        <v>4098.4789999999985</v>
      </c>
      <c r="L96" s="83">
        <v>7599.4054195766694</v>
      </c>
      <c r="M96" s="83">
        <v>2439.1384403422048</v>
      </c>
      <c r="N96" s="222"/>
      <c r="O96" s="83">
        <v>1655.3255464795955</v>
      </c>
      <c r="P96" s="222"/>
      <c r="Q96" s="83">
        <v>1075.2027526887891</v>
      </c>
      <c r="R96" s="222"/>
      <c r="S96" s="83">
        <f>F96-SUM(M96:Q96)</f>
        <v>1252.7848408927457</v>
      </c>
      <c r="T96" s="83">
        <v>1162.0881551099999</v>
      </c>
      <c r="U96" s="45">
        <v>722</v>
      </c>
      <c r="V96" s="238">
        <v>858.3947666250001</v>
      </c>
    </row>
    <row r="97" spans="1:22" ht="13" collapsed="1" thickBot="1" x14ac:dyDescent="0.4">
      <c r="A97" s="150" t="s">
        <v>188</v>
      </c>
      <c r="B97" s="134">
        <f>SUM(B95:B96)</f>
        <v>6582.6170000000002</v>
      </c>
      <c r="C97" s="134">
        <f>SUM(C95:C96)</f>
        <v>6365.4390000000003</v>
      </c>
      <c r="D97" s="134">
        <f>SUM(D95:D96)</f>
        <v>12441.348</v>
      </c>
      <c r="E97" s="134">
        <f>SUM(E95:E96)</f>
        <v>23115.505419576701</v>
      </c>
      <c r="F97" s="134">
        <f>SUM(F95:F96)</f>
        <v>10180.941999999999</v>
      </c>
      <c r="G97" s="228"/>
      <c r="J97" s="134">
        <f t="shared" ref="J97:Q97" si="4">SUM(J95:J96)</f>
        <v>8554.3649999999998</v>
      </c>
      <c r="K97" s="134">
        <f t="shared" si="4"/>
        <v>4323.482</v>
      </c>
      <c r="L97" s="134">
        <f t="shared" si="4"/>
        <v>10237.658419576668</v>
      </c>
      <c r="M97" s="134">
        <f t="shared" si="4"/>
        <v>3883.2860000000001</v>
      </c>
      <c r="N97" s="223"/>
      <c r="O97" s="134">
        <f t="shared" si="4"/>
        <v>2493.7110000000002</v>
      </c>
      <c r="P97" s="223"/>
      <c r="Q97" s="134">
        <f t="shared" si="4"/>
        <v>2619.5349999999985</v>
      </c>
      <c r="R97" s="223"/>
      <c r="S97" s="134">
        <f>SUM(S95:S96)</f>
        <v>1184.4100000000008</v>
      </c>
      <c r="T97" s="134">
        <f>SUM(T95:T96)</f>
        <v>1687.8879999999999</v>
      </c>
      <c r="U97" s="134">
        <f>SUM(U95:U96)</f>
        <v>1646</v>
      </c>
      <c r="V97" s="134">
        <f>SUM(V95:V96)</f>
        <v>2149.6980000000003</v>
      </c>
    </row>
    <row r="98" spans="1:22" x14ac:dyDescent="0.35">
      <c r="A98" s="151"/>
      <c r="B98" s="151"/>
      <c r="C98" s="151"/>
      <c r="D98" s="151"/>
      <c r="E98" s="151"/>
      <c r="F98" s="151"/>
      <c r="G98" s="151"/>
      <c r="J98" s="151"/>
      <c r="K98" s="151"/>
      <c r="L98" s="151"/>
      <c r="M98" s="151"/>
      <c r="N98" s="151"/>
      <c r="O98" s="151"/>
      <c r="P98" s="151"/>
      <c r="Q98" s="151"/>
      <c r="R98" s="151"/>
    </row>
    <row r="99" spans="1:22" x14ac:dyDescent="0.35">
      <c r="J99" s="45"/>
      <c r="K99" s="45"/>
      <c r="L99" s="45"/>
      <c r="M99" s="45"/>
      <c r="N99" s="45"/>
      <c r="O99" s="45"/>
      <c r="P99" s="45"/>
      <c r="Q99" s="45"/>
      <c r="R99" s="45"/>
    </row>
    <row r="100" spans="1:22" x14ac:dyDescent="0.35">
      <c r="A100" s="130" t="s">
        <v>180</v>
      </c>
      <c r="B100" s="152">
        <v>43465</v>
      </c>
      <c r="C100" s="152">
        <v>43830</v>
      </c>
      <c r="D100" s="152">
        <v>44196</v>
      </c>
      <c r="E100" s="152">
        <v>44561</v>
      </c>
      <c r="F100" s="152">
        <v>44926</v>
      </c>
      <c r="G100" s="229"/>
      <c r="J100" s="152">
        <v>44377</v>
      </c>
      <c r="K100" s="152">
        <v>44469</v>
      </c>
      <c r="L100" s="152">
        <v>44561</v>
      </c>
      <c r="M100" s="152">
        <v>44651</v>
      </c>
      <c r="N100" s="224"/>
      <c r="O100" s="152">
        <v>44742</v>
      </c>
      <c r="P100" s="224"/>
      <c r="Q100" s="152">
        <v>44834</v>
      </c>
      <c r="R100" s="224"/>
      <c r="S100" s="152">
        <v>44926</v>
      </c>
      <c r="T100" s="152">
        <v>45016</v>
      </c>
      <c r="U100" s="152">
        <v>45107</v>
      </c>
      <c r="V100" s="152">
        <v>45199</v>
      </c>
    </row>
    <row r="101" spans="1:22" x14ac:dyDescent="0.35">
      <c r="A101" s="1" t="s">
        <v>135</v>
      </c>
      <c r="B101" s="62">
        <v>69.47</v>
      </c>
      <c r="C101" s="62">
        <v>61.905700000000003</v>
      </c>
      <c r="D101" s="62">
        <v>73.875699999999995</v>
      </c>
      <c r="E101" s="62">
        <v>74.292599999999993</v>
      </c>
      <c r="F101" s="62">
        <f>S101</f>
        <v>70.337500000000006</v>
      </c>
      <c r="G101" s="62"/>
      <c r="I101" s="153"/>
      <c r="J101" s="154">
        <v>72.372299999999996</v>
      </c>
      <c r="K101" s="154">
        <v>72.760800000000003</v>
      </c>
      <c r="L101" s="154">
        <v>74.292599999999993</v>
      </c>
      <c r="M101" s="154">
        <v>84.085099999999997</v>
      </c>
      <c r="N101" s="225"/>
      <c r="O101" s="154">
        <v>51.158000000000001</v>
      </c>
      <c r="P101" s="225"/>
      <c r="Q101" s="154">
        <v>57.412999999999997</v>
      </c>
      <c r="R101" s="225"/>
      <c r="S101" s="154">
        <v>70.337500000000006</v>
      </c>
      <c r="T101" s="154">
        <v>77.086299999999994</v>
      </c>
      <c r="U101" s="154">
        <v>87.034099999999995</v>
      </c>
      <c r="V101" s="154">
        <v>97.414699999999996</v>
      </c>
    </row>
    <row r="102" spans="1:22" x14ac:dyDescent="0.35">
      <c r="A102" s="1" t="s">
        <v>136</v>
      </c>
      <c r="B102" s="62">
        <v>79.460499999999996</v>
      </c>
      <c r="C102" s="62">
        <v>69.340599999999995</v>
      </c>
      <c r="D102" s="62">
        <v>90.682400000000001</v>
      </c>
      <c r="E102" s="62">
        <v>84.069500000000005</v>
      </c>
      <c r="F102" s="62">
        <f>S102</f>
        <v>75.655299999999997</v>
      </c>
      <c r="G102" s="62"/>
      <c r="I102" s="153"/>
      <c r="J102" s="154">
        <v>86.202600000000004</v>
      </c>
      <c r="K102" s="154">
        <v>84.875500000000002</v>
      </c>
      <c r="L102" s="154">
        <v>84.069500000000005</v>
      </c>
      <c r="M102" s="154">
        <v>93.695999999999998</v>
      </c>
      <c r="N102" s="225"/>
      <c r="O102" s="154">
        <v>53.857999999999997</v>
      </c>
      <c r="P102" s="225"/>
      <c r="Q102" s="154">
        <v>55.406399999999998</v>
      </c>
      <c r="R102" s="225"/>
      <c r="S102" s="154">
        <v>75.655299999999997</v>
      </c>
      <c r="T102" s="154">
        <v>83.763900000000007</v>
      </c>
      <c r="U102" s="154">
        <v>95.105199999999996</v>
      </c>
      <c r="V102" s="154">
        <v>103.1631</v>
      </c>
    </row>
    <row r="103" spans="1:22" x14ac:dyDescent="0.35">
      <c r="A103" s="44" t="s">
        <v>303</v>
      </c>
      <c r="B103" s="62">
        <v>10.0997</v>
      </c>
      <c r="C103" s="62">
        <v>8.8594000000000008</v>
      </c>
      <c r="D103" s="62">
        <v>11.3119</v>
      </c>
      <c r="E103" s="62">
        <f>L103</f>
        <v>11.6503</v>
      </c>
      <c r="F103" s="62">
        <f>S103</f>
        <v>9.8948999999999998</v>
      </c>
      <c r="G103" s="62"/>
      <c r="I103" s="153"/>
      <c r="J103" s="154">
        <v>11.472099999999999</v>
      </c>
      <c r="K103" s="154">
        <v>11.2494</v>
      </c>
      <c r="L103" s="154">
        <v>11.6503</v>
      </c>
      <c r="M103" s="154">
        <v>13.238799999999999</v>
      </c>
      <c r="N103" s="225"/>
      <c r="O103" s="154">
        <v>7.6985000000000001</v>
      </c>
      <c r="P103" s="225"/>
      <c r="Q103" s="154">
        <v>7.9850000000000003</v>
      </c>
      <c r="R103" s="225"/>
      <c r="S103" s="154">
        <v>9.8948999999999998</v>
      </c>
      <c r="T103" s="154">
        <v>11.184699999999999</v>
      </c>
      <c r="U103" s="153">
        <v>11.9894</v>
      </c>
      <c r="V103" s="153">
        <v>13.358700000000001</v>
      </c>
    </row>
    <row r="104" spans="1:22" x14ac:dyDescent="0.35">
      <c r="A104" s="156"/>
      <c r="J104" s="45"/>
      <c r="K104" s="45"/>
      <c r="L104" s="45"/>
      <c r="M104" s="45"/>
      <c r="N104" s="226"/>
      <c r="O104" s="45"/>
      <c r="P104" s="226"/>
      <c r="Q104" s="45"/>
      <c r="R104" s="226"/>
    </row>
    <row r="105" spans="1:22" x14ac:dyDescent="0.35">
      <c r="A105" s="157" t="s">
        <v>181</v>
      </c>
      <c r="B105" s="158" t="s">
        <v>156</v>
      </c>
      <c r="C105" s="158" t="s">
        <v>138</v>
      </c>
      <c r="D105" s="158" t="s">
        <v>137</v>
      </c>
      <c r="E105" s="158" t="s">
        <v>256</v>
      </c>
      <c r="F105" s="158" t="s">
        <v>312</v>
      </c>
      <c r="G105" s="230"/>
      <c r="J105" s="12" t="s">
        <v>306</v>
      </c>
      <c r="K105" s="12" t="s">
        <v>284</v>
      </c>
      <c r="L105" s="12" t="s">
        <v>286</v>
      </c>
      <c r="M105" s="12" t="s">
        <v>287</v>
      </c>
      <c r="N105" s="221"/>
      <c r="O105" s="12" t="s">
        <v>292</v>
      </c>
      <c r="P105" s="221"/>
      <c r="Q105" s="12" t="s">
        <v>302</v>
      </c>
      <c r="R105" s="221"/>
      <c r="S105" s="12" t="s">
        <v>311</v>
      </c>
      <c r="T105" s="12" t="s">
        <v>320</v>
      </c>
      <c r="U105" s="12" t="s">
        <v>324</v>
      </c>
      <c r="V105" s="12" t="s">
        <v>333</v>
      </c>
    </row>
    <row r="106" spans="1:22" x14ac:dyDescent="0.35">
      <c r="A106" s="1" t="s">
        <v>135</v>
      </c>
      <c r="B106" s="61">
        <v>62.97</v>
      </c>
      <c r="C106" s="61">
        <v>64.489999999999995</v>
      </c>
      <c r="D106" s="154">
        <v>72.1464</v>
      </c>
      <c r="E106" s="154">
        <v>73.6541</v>
      </c>
      <c r="F106" s="154">
        <v>68.549400000000006</v>
      </c>
      <c r="G106" s="154"/>
      <c r="J106" s="154">
        <v>74.278099999999995</v>
      </c>
      <c r="K106" s="154">
        <v>73.350499999999997</v>
      </c>
      <c r="L106" s="154">
        <v>72.605900000000005</v>
      </c>
      <c r="M106" s="154">
        <v>86.069299999999998</v>
      </c>
      <c r="N106" s="225"/>
      <c r="O106" s="154">
        <v>66.632999999999996</v>
      </c>
      <c r="P106" s="225"/>
      <c r="Q106" s="154">
        <v>59.430799999999998</v>
      </c>
      <c r="R106" s="225"/>
      <c r="S106" s="154">
        <v>62.424599999999998</v>
      </c>
      <c r="T106" s="154">
        <v>72.773799999999994</v>
      </c>
      <c r="U106" s="154">
        <v>80.98</v>
      </c>
      <c r="V106" s="154">
        <v>82.693356043956058</v>
      </c>
    </row>
    <row r="107" spans="1:22" x14ac:dyDescent="0.35">
      <c r="A107" s="1" t="s">
        <v>136</v>
      </c>
      <c r="B107" s="61">
        <v>73.87</v>
      </c>
      <c r="C107" s="61">
        <v>72.489999999999995</v>
      </c>
      <c r="D107" s="154">
        <v>82.448800000000006</v>
      </c>
      <c r="E107" s="154">
        <v>87.187700000000007</v>
      </c>
      <c r="F107" s="154">
        <v>72.525899999999993</v>
      </c>
      <c r="G107" s="154"/>
      <c r="J107" s="154">
        <v>89.5471</v>
      </c>
      <c r="K107" s="154">
        <v>87.152299999999997</v>
      </c>
      <c r="L107" s="154">
        <v>83.074399999999997</v>
      </c>
      <c r="M107" s="154">
        <v>96.417699999999996</v>
      </c>
      <c r="N107" s="225"/>
      <c r="O107" s="154">
        <v>70.764300000000006</v>
      </c>
      <c r="P107" s="225"/>
      <c r="Q107" s="154">
        <v>59.813899999999997</v>
      </c>
      <c r="R107" s="225"/>
      <c r="S107" s="154">
        <v>63.607900000000001</v>
      </c>
      <c r="T107" s="154">
        <v>78.144400000000005</v>
      </c>
      <c r="U107" s="154">
        <v>88.241399999999999</v>
      </c>
      <c r="V107" s="154">
        <v>89.695461538461615</v>
      </c>
    </row>
    <row r="108" spans="1:22" x14ac:dyDescent="0.35">
      <c r="A108" s="44" t="s">
        <v>303</v>
      </c>
      <c r="B108" s="159">
        <v>9.4723000000000006</v>
      </c>
      <c r="C108" s="159">
        <v>9.3759999999999994</v>
      </c>
      <c r="D108" s="159">
        <v>10.466100000000001</v>
      </c>
      <c r="E108" s="159">
        <v>11.413399999999999</v>
      </c>
      <c r="F108" s="159">
        <v>10.291600000000001</v>
      </c>
      <c r="G108" s="159"/>
      <c r="H108" s="153"/>
      <c r="I108" s="153"/>
      <c r="J108" s="153">
        <v>11.207000000000001</v>
      </c>
      <c r="K108" s="153">
        <v>11.3567</v>
      </c>
      <c r="L108" s="153">
        <v>11.354699999999999</v>
      </c>
      <c r="M108" s="153">
        <v>13.559799999999999</v>
      </c>
      <c r="N108" s="227"/>
      <c r="O108" s="153">
        <v>10.1868</v>
      </c>
      <c r="P108" s="227"/>
      <c r="Q108" s="153">
        <v>8.7420000000000009</v>
      </c>
      <c r="R108" s="227"/>
      <c r="S108" s="153">
        <v>8.7476000000000003</v>
      </c>
      <c r="T108" s="153">
        <v>10.5875</v>
      </c>
      <c r="U108" s="153">
        <v>11.538600000000001</v>
      </c>
      <c r="V108" s="153">
        <v>11.704559633699631</v>
      </c>
    </row>
    <row r="109" spans="1:22" x14ac:dyDescent="0.35">
      <c r="J109" s="45"/>
      <c r="K109" s="45"/>
      <c r="L109" s="45"/>
      <c r="M109" s="45"/>
      <c r="N109" s="45"/>
      <c r="O109" s="45"/>
      <c r="P109" s="45"/>
      <c r="Q109" s="45"/>
      <c r="R109" s="45"/>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85" zoomScaleNormal="85" workbookViewId="0">
      <pane xSplit="2" ySplit="2" topLeftCell="C3" activePane="bottomRight" state="frozen"/>
      <selection pane="topRight" activeCell="C1" sqref="C1"/>
      <selection pane="bottomLeft" activeCell="A3" sqref="A3"/>
      <selection pane="bottomRight" activeCell="C3" sqref="C3"/>
    </sheetView>
  </sheetViews>
  <sheetFormatPr defaultColWidth="9.1796875" defaultRowHeight="12.5" x14ac:dyDescent="0.35"/>
  <cols>
    <col min="1" max="1" width="19" style="44" customWidth="1"/>
    <col min="2" max="2" width="11.1796875" style="139" customWidth="1"/>
    <col min="3" max="4" width="11" style="44" bestFit="1" customWidth="1"/>
    <col min="5" max="5" width="11.1796875" style="44" bestFit="1" customWidth="1"/>
    <col min="6" max="7" width="11.1796875" style="44" customWidth="1"/>
    <col min="8" max="11" width="9.1796875" style="44"/>
    <col min="12" max="12" width="9.81640625" style="44" bestFit="1" customWidth="1"/>
    <col min="13" max="14" width="9.1796875" style="44"/>
    <col min="15" max="16" width="10.26953125" style="44" bestFit="1" customWidth="1"/>
    <col min="17" max="17" width="9.1796875" style="44"/>
    <col min="18" max="19" width="9.1796875" style="151"/>
    <col min="20" max="16384" width="9.1796875" style="44"/>
  </cols>
  <sheetData>
    <row r="1" spans="1:20" x14ac:dyDescent="0.35">
      <c r="M1" s="160"/>
    </row>
    <row r="2" spans="1:20" s="45" customFormat="1" x14ac:dyDescent="0.35">
      <c r="A2" s="130" t="s">
        <v>232</v>
      </c>
      <c r="B2" s="130"/>
      <c r="C2" s="131" t="s">
        <v>156</v>
      </c>
      <c r="D2" s="131" t="s">
        <v>138</v>
      </c>
      <c r="E2" s="131" t="s">
        <v>137</v>
      </c>
      <c r="F2" s="161" t="s">
        <v>256</v>
      </c>
      <c r="G2" s="161" t="s">
        <v>312</v>
      </c>
      <c r="J2" s="131" t="s">
        <v>234</v>
      </c>
      <c r="K2" s="131" t="s">
        <v>235</v>
      </c>
      <c r="L2" s="131" t="s">
        <v>236</v>
      </c>
      <c r="M2" s="162" t="s">
        <v>251</v>
      </c>
      <c r="N2" s="131" t="s">
        <v>283</v>
      </c>
      <c r="O2" s="131" t="s">
        <v>293</v>
      </c>
      <c r="P2" s="131" t="s">
        <v>302</v>
      </c>
      <c r="Q2" s="12" t="s">
        <v>311</v>
      </c>
      <c r="R2" s="213" t="s">
        <v>320</v>
      </c>
      <c r="S2" s="213" t="s">
        <v>324</v>
      </c>
      <c r="T2" s="213" t="s">
        <v>333</v>
      </c>
    </row>
    <row r="3" spans="1:20" x14ac:dyDescent="0.35">
      <c r="A3" s="44" t="s">
        <v>237</v>
      </c>
      <c r="B3" s="139" t="s">
        <v>247</v>
      </c>
      <c r="C3" s="163">
        <f>354+21</f>
        <v>375</v>
      </c>
      <c r="D3" s="163">
        <f>365+22</f>
        <v>387</v>
      </c>
      <c r="E3" s="163">
        <f>379+23</f>
        <v>402</v>
      </c>
      <c r="F3" s="163">
        <v>369</v>
      </c>
      <c r="G3" s="163">
        <v>336.01799999999997</v>
      </c>
      <c r="J3" s="163">
        <v>89.625787000000017</v>
      </c>
      <c r="K3" s="163">
        <v>97.401755000000009</v>
      </c>
      <c r="L3" s="163">
        <v>88.086857999999978</v>
      </c>
      <c r="M3" s="160">
        <v>94</v>
      </c>
      <c r="N3" s="163">
        <v>89</v>
      </c>
      <c r="O3" s="163">
        <v>93</v>
      </c>
      <c r="P3" s="163">
        <v>79.888223999999994</v>
      </c>
      <c r="Q3" s="44">
        <v>74</v>
      </c>
      <c r="R3" s="151">
        <v>73.652000000000001</v>
      </c>
      <c r="S3" s="151">
        <v>87</v>
      </c>
      <c r="T3" s="44">
        <v>76</v>
      </c>
    </row>
    <row r="4" spans="1:20" x14ac:dyDescent="0.35">
      <c r="A4" s="44" t="s">
        <v>238</v>
      </c>
      <c r="B4" s="139" t="s">
        <v>248</v>
      </c>
      <c r="C4" s="163">
        <v>1286</v>
      </c>
      <c r="D4" s="163">
        <v>1262</v>
      </c>
      <c r="E4" s="163">
        <v>1291</v>
      </c>
      <c r="F4" s="163">
        <v>1428</v>
      </c>
      <c r="G4" s="163">
        <v>1405.01</v>
      </c>
      <c r="J4" s="163">
        <v>339.55049500000001</v>
      </c>
      <c r="K4" s="163">
        <v>385.87468299999995</v>
      </c>
      <c r="L4" s="163">
        <v>382.86210100000005</v>
      </c>
      <c r="M4" s="160">
        <v>320</v>
      </c>
      <c r="N4" s="163">
        <v>392.85563300000001</v>
      </c>
      <c r="O4" s="163">
        <v>389.37323900000001</v>
      </c>
      <c r="P4" s="163">
        <v>367</v>
      </c>
      <c r="Q4" s="44">
        <v>256</v>
      </c>
      <c r="R4" s="151">
        <v>194</v>
      </c>
      <c r="S4" s="151">
        <v>214</v>
      </c>
      <c r="T4" s="44">
        <v>211</v>
      </c>
    </row>
    <row r="5" spans="1:20" x14ac:dyDescent="0.35">
      <c r="A5" s="44" t="s">
        <v>239</v>
      </c>
      <c r="B5" s="139" t="s">
        <v>250</v>
      </c>
      <c r="C5" s="163">
        <v>924</v>
      </c>
      <c r="D5" s="163">
        <v>1014</v>
      </c>
      <c r="E5" s="163">
        <v>1192</v>
      </c>
      <c r="F5" s="163">
        <v>1170</v>
      </c>
      <c r="G5" s="163">
        <v>2239.2700000000004</v>
      </c>
      <c r="J5" s="163">
        <v>241.70371799999998</v>
      </c>
      <c r="K5" s="163">
        <v>273.00991500000003</v>
      </c>
      <c r="L5" s="163">
        <v>339.363542</v>
      </c>
      <c r="M5" s="160">
        <v>315</v>
      </c>
      <c r="N5" s="163">
        <v>614.57355399999994</v>
      </c>
      <c r="O5" s="163">
        <v>549.44397499999991</v>
      </c>
      <c r="P5" s="163">
        <v>628</v>
      </c>
      <c r="Q5" s="44">
        <v>445</v>
      </c>
      <c r="R5" s="151">
        <v>452.13800000000003</v>
      </c>
      <c r="S5" s="151">
        <v>455</v>
      </c>
      <c r="T5" s="44">
        <v>664</v>
      </c>
    </row>
    <row r="6" spans="1:20" x14ac:dyDescent="0.35">
      <c r="A6" s="44" t="s">
        <v>240</v>
      </c>
      <c r="B6" s="139" t="s">
        <v>247</v>
      </c>
      <c r="C6" s="163">
        <v>6</v>
      </c>
      <c r="D6" s="163">
        <v>72</v>
      </c>
      <c r="E6" s="163">
        <v>88</v>
      </c>
      <c r="F6" s="163">
        <v>122</v>
      </c>
      <c r="G6" s="163">
        <v>273.49399999999997</v>
      </c>
      <c r="J6" s="163">
        <v>22.650259800000001</v>
      </c>
      <c r="K6" s="163">
        <v>23.3134424</v>
      </c>
      <c r="L6" s="163">
        <v>29.098019000000004</v>
      </c>
      <c r="M6" s="160">
        <v>47</v>
      </c>
      <c r="N6" s="163">
        <v>83.446727700000011</v>
      </c>
      <c r="O6" s="163">
        <v>70.558793199999997</v>
      </c>
      <c r="P6" s="163">
        <v>44</v>
      </c>
      <c r="Q6" s="44">
        <v>75</v>
      </c>
      <c r="R6" s="151">
        <v>39</v>
      </c>
      <c r="S6" s="151">
        <v>36</v>
      </c>
      <c r="T6" s="44">
        <v>37</v>
      </c>
    </row>
    <row r="7" spans="1:20" x14ac:dyDescent="0.35">
      <c r="A7" s="44" t="s">
        <v>241</v>
      </c>
      <c r="B7" s="139" t="s">
        <v>250</v>
      </c>
      <c r="C7" s="163">
        <v>4266.5914860000003</v>
      </c>
      <c r="D7" s="163">
        <v>4756.3302409999997</v>
      </c>
      <c r="E7" s="163">
        <v>5264.5940600000004</v>
      </c>
      <c r="F7" s="163">
        <v>5771</v>
      </c>
      <c r="G7" s="163">
        <v>8270.5959999999995</v>
      </c>
      <c r="J7" s="163">
        <v>1859.6902630000002</v>
      </c>
      <c r="K7" s="163">
        <v>1115.8863550000001</v>
      </c>
      <c r="L7" s="163">
        <v>1311.8594079999998</v>
      </c>
      <c r="M7" s="160">
        <v>1483</v>
      </c>
      <c r="N7" s="163">
        <v>3047.9608280000002</v>
      </c>
      <c r="O7" s="163">
        <v>1876.1199099999999</v>
      </c>
      <c r="P7" s="163">
        <v>1443</v>
      </c>
      <c r="Q7" s="44">
        <v>1888</v>
      </c>
      <c r="R7" s="151">
        <v>2415</v>
      </c>
      <c r="S7" s="151">
        <v>1393</v>
      </c>
      <c r="T7" s="44">
        <v>1425</v>
      </c>
    </row>
    <row r="8" spans="1:20" x14ac:dyDescent="0.35">
      <c r="A8" s="44" t="s">
        <v>242</v>
      </c>
      <c r="B8" s="139" t="s">
        <v>250</v>
      </c>
      <c r="C8" s="163">
        <v>136</v>
      </c>
      <c r="D8" s="163">
        <v>192</v>
      </c>
      <c r="E8" s="163">
        <v>192</v>
      </c>
      <c r="F8" s="163">
        <v>196</v>
      </c>
      <c r="G8" s="163">
        <v>162</v>
      </c>
      <c r="J8" s="163">
        <v>49.782620000000001</v>
      </c>
      <c r="K8" s="163">
        <v>48.047340000000005</v>
      </c>
      <c r="L8" s="163">
        <v>48.349199999999996</v>
      </c>
      <c r="M8" s="160">
        <v>50</v>
      </c>
      <c r="N8" s="163">
        <v>55.774729999999998</v>
      </c>
      <c r="O8" s="163">
        <v>42.929034999999999</v>
      </c>
      <c r="P8" s="163">
        <v>25</v>
      </c>
      <c r="Q8" s="44">
        <v>38</v>
      </c>
      <c r="R8" s="151">
        <v>45</v>
      </c>
      <c r="S8" s="151">
        <v>50</v>
      </c>
      <c r="T8" s="44">
        <v>48</v>
      </c>
    </row>
    <row r="9" spans="1:20" x14ac:dyDescent="0.35">
      <c r="A9" s="44" t="s">
        <v>243</v>
      </c>
      <c r="B9" s="139" t="s">
        <v>249</v>
      </c>
      <c r="C9" s="163">
        <v>50</v>
      </c>
      <c r="D9" s="163">
        <v>51</v>
      </c>
      <c r="E9" s="163">
        <v>51</v>
      </c>
      <c r="F9" s="163">
        <v>54</v>
      </c>
      <c r="G9" s="163">
        <v>55</v>
      </c>
      <c r="J9" s="163">
        <v>12.808322859452501</v>
      </c>
      <c r="K9" s="163">
        <v>11.640803123694997</v>
      </c>
      <c r="L9" s="163">
        <v>13.62276940225</v>
      </c>
      <c r="M9" s="160">
        <v>16</v>
      </c>
      <c r="N9" s="163">
        <v>13.603564069375</v>
      </c>
      <c r="O9" s="163">
        <v>13.521455231062498</v>
      </c>
      <c r="P9" s="163">
        <v>13</v>
      </c>
      <c r="Q9" s="44">
        <v>14</v>
      </c>
      <c r="R9" s="151">
        <v>9</v>
      </c>
      <c r="S9" s="151">
        <v>8</v>
      </c>
      <c r="T9" s="44">
        <v>12</v>
      </c>
    </row>
    <row r="10" spans="1:20" x14ac:dyDescent="0.35">
      <c r="A10" s="44" t="s">
        <v>244</v>
      </c>
      <c r="B10" s="139" t="s">
        <v>250</v>
      </c>
      <c r="C10" s="163">
        <v>51</v>
      </c>
      <c r="D10" s="163">
        <v>55</v>
      </c>
      <c r="E10" s="163">
        <v>38</v>
      </c>
      <c r="F10" s="163">
        <v>65</v>
      </c>
      <c r="G10" s="163">
        <v>27</v>
      </c>
      <c r="J10" s="163">
        <v>17.412727999999998</v>
      </c>
      <c r="K10" s="163">
        <v>17.145002999999999</v>
      </c>
      <c r="L10" s="163">
        <v>17.524187999999999</v>
      </c>
      <c r="M10" s="160">
        <v>13</v>
      </c>
      <c r="N10" s="163">
        <v>18.202497999999999</v>
      </c>
      <c r="O10" s="163">
        <v>8.0356450000000006</v>
      </c>
      <c r="P10" s="163">
        <v>0.44</v>
      </c>
      <c r="Q10" s="44">
        <v>1</v>
      </c>
      <c r="R10" s="151">
        <v>1</v>
      </c>
      <c r="S10" s="151">
        <v>3</v>
      </c>
      <c r="T10" s="44">
        <v>4</v>
      </c>
    </row>
    <row r="11" spans="1:20" x14ac:dyDescent="0.35">
      <c r="A11" s="44" t="s">
        <v>245</v>
      </c>
      <c r="B11" s="139" t="s">
        <v>250</v>
      </c>
      <c r="C11" s="163">
        <v>26</v>
      </c>
      <c r="D11" s="163">
        <v>28</v>
      </c>
      <c r="E11" s="163">
        <v>19</v>
      </c>
      <c r="F11" s="163">
        <v>20</v>
      </c>
      <c r="G11" s="163">
        <v>17</v>
      </c>
      <c r="J11" s="163">
        <v>5.2943190000000007</v>
      </c>
      <c r="K11" s="163">
        <v>5.241638</v>
      </c>
      <c r="L11" s="163">
        <v>6.5262089999999988</v>
      </c>
      <c r="M11" s="160">
        <v>3</v>
      </c>
      <c r="N11" s="163">
        <v>3.0976719999999998</v>
      </c>
      <c r="O11" s="163">
        <v>4.2584480000000005</v>
      </c>
      <c r="P11" s="163">
        <v>6</v>
      </c>
      <c r="Q11" s="44">
        <v>4</v>
      </c>
      <c r="R11" s="151">
        <v>5</v>
      </c>
      <c r="S11" s="151">
        <v>8</v>
      </c>
      <c r="T11" s="44">
        <v>9</v>
      </c>
    </row>
    <row r="12" spans="1:20" x14ac:dyDescent="0.35">
      <c r="A12" s="44" t="s">
        <v>246</v>
      </c>
      <c r="B12" s="139" t="s">
        <v>250</v>
      </c>
      <c r="C12" s="163">
        <v>0</v>
      </c>
      <c r="D12" s="163">
        <v>0</v>
      </c>
      <c r="E12" s="163">
        <v>0</v>
      </c>
      <c r="F12" s="163">
        <v>9</v>
      </c>
      <c r="G12" s="163">
        <v>14</v>
      </c>
      <c r="J12" s="163">
        <v>0.40954400000000002</v>
      </c>
      <c r="K12" s="163">
        <v>1.7939369999999999</v>
      </c>
      <c r="L12" s="163">
        <v>3.4998580000000001</v>
      </c>
      <c r="M12" s="160">
        <v>3</v>
      </c>
      <c r="N12" s="163">
        <v>4.4368299999999996</v>
      </c>
      <c r="O12" s="163">
        <v>4.5268800000000002</v>
      </c>
      <c r="P12" s="163">
        <v>1</v>
      </c>
      <c r="Q12" s="44">
        <v>3</v>
      </c>
      <c r="R12" s="151">
        <v>2</v>
      </c>
      <c r="S12" s="151">
        <v>3</v>
      </c>
      <c r="T12" s="44">
        <v>2</v>
      </c>
    </row>
    <row r="13" spans="1:20" x14ac:dyDescent="0.35">
      <c r="M13" s="160"/>
    </row>
    <row r="14" spans="1:20" x14ac:dyDescent="0.35">
      <c r="M14" s="160"/>
    </row>
    <row r="15" spans="1:20" s="45" customFormat="1" x14ac:dyDescent="0.35">
      <c r="A15" s="130" t="s">
        <v>233</v>
      </c>
      <c r="B15" s="130"/>
      <c r="C15" s="131" t="s">
        <v>156</v>
      </c>
      <c r="D15" s="131" t="s">
        <v>138</v>
      </c>
      <c r="E15" s="131" t="s">
        <v>137</v>
      </c>
      <c r="F15" s="131" t="s">
        <v>256</v>
      </c>
      <c r="G15" s="131" t="s">
        <v>312</v>
      </c>
      <c r="J15" s="131" t="s">
        <v>234</v>
      </c>
      <c r="K15" s="131" t="s">
        <v>235</v>
      </c>
      <c r="L15" s="131" t="s">
        <v>236</v>
      </c>
      <c r="M15" s="162" t="s">
        <v>251</v>
      </c>
      <c r="N15" s="131" t="s">
        <v>283</v>
      </c>
      <c r="O15" s="131" t="s">
        <v>293</v>
      </c>
      <c r="P15" s="131" t="s">
        <v>302</v>
      </c>
      <c r="Q15" s="12" t="s">
        <v>311</v>
      </c>
      <c r="R15" s="213" t="s">
        <v>320</v>
      </c>
      <c r="S15" s="213" t="s">
        <v>324</v>
      </c>
      <c r="T15" s="213" t="s">
        <v>333</v>
      </c>
    </row>
    <row r="16" spans="1:20" s="45" customFormat="1" x14ac:dyDescent="0.35">
      <c r="A16" s="44" t="s">
        <v>237</v>
      </c>
      <c r="B16" s="139" t="s">
        <v>247</v>
      </c>
      <c r="C16" s="164"/>
      <c r="D16" s="164"/>
      <c r="E16" s="163">
        <f>E17+E18</f>
        <v>407.9</v>
      </c>
      <c r="F16" s="163">
        <f>F17+F18</f>
        <v>370.16899999999998</v>
      </c>
      <c r="G16" s="163">
        <v>319</v>
      </c>
      <c r="J16" s="163">
        <f>J17+J18</f>
        <v>89.086746000000005</v>
      </c>
      <c r="K16" s="163">
        <f>K17+K18</f>
        <v>100.37309999999999</v>
      </c>
      <c r="L16" s="163">
        <f>L17+L18</f>
        <v>83.443459000000004</v>
      </c>
      <c r="M16" s="163">
        <f>M17+M18</f>
        <v>96.605999999999995</v>
      </c>
      <c r="N16" s="163">
        <f>N17+N18</f>
        <v>89.842652987728997</v>
      </c>
      <c r="O16" s="163">
        <v>85.527023723330956</v>
      </c>
      <c r="P16" s="163">
        <v>75</v>
      </c>
      <c r="Q16" s="45">
        <v>68</v>
      </c>
      <c r="R16" s="60">
        <v>84</v>
      </c>
      <c r="S16" s="60">
        <v>85</v>
      </c>
      <c r="T16" s="45">
        <v>74</v>
      </c>
    </row>
    <row r="17" spans="1:21" s="45" customFormat="1" x14ac:dyDescent="0.35">
      <c r="A17" s="149" t="s">
        <v>252</v>
      </c>
      <c r="B17" s="139" t="s">
        <v>247</v>
      </c>
      <c r="C17" s="165"/>
      <c r="D17" s="165"/>
      <c r="E17" s="166">
        <v>289</v>
      </c>
      <c r="F17" s="166">
        <v>224</v>
      </c>
      <c r="G17" s="166">
        <v>177</v>
      </c>
      <c r="H17" s="140"/>
      <c r="I17" s="140"/>
      <c r="J17" s="166">
        <v>51.686745999999999</v>
      </c>
      <c r="K17" s="166">
        <v>58.573100000000004</v>
      </c>
      <c r="L17" s="167">
        <v>44.943459000000004</v>
      </c>
      <c r="M17" s="168">
        <v>68</v>
      </c>
      <c r="N17" s="166">
        <v>46.982652987728997</v>
      </c>
      <c r="O17" s="167">
        <v>38.463023723330963</v>
      </c>
      <c r="P17" s="167">
        <v>39.799999999999997</v>
      </c>
      <c r="Q17" s="140">
        <v>52</v>
      </c>
      <c r="R17" s="214">
        <v>57</v>
      </c>
      <c r="S17" s="214">
        <v>63</v>
      </c>
      <c r="T17" s="45">
        <v>24</v>
      </c>
    </row>
    <row r="18" spans="1:21" s="45" customFormat="1" x14ac:dyDescent="0.35">
      <c r="A18" s="149" t="s">
        <v>253</v>
      </c>
      <c r="B18" s="139" t="s">
        <v>247</v>
      </c>
      <c r="C18" s="165"/>
      <c r="D18" s="165"/>
      <c r="E18" s="166">
        <v>118.9</v>
      </c>
      <c r="F18" s="166">
        <v>146.16900000000001</v>
      </c>
      <c r="G18" s="166">
        <v>142</v>
      </c>
      <c r="H18" s="140"/>
      <c r="I18" s="140"/>
      <c r="J18" s="166">
        <v>37.4</v>
      </c>
      <c r="K18" s="166">
        <v>41.8</v>
      </c>
      <c r="L18" s="167">
        <v>38.5</v>
      </c>
      <c r="M18" s="168">
        <v>28.606000000000002</v>
      </c>
      <c r="N18" s="166">
        <v>42.86</v>
      </c>
      <c r="O18" s="167">
        <v>47.064</v>
      </c>
      <c r="P18" s="167">
        <v>35.1</v>
      </c>
      <c r="Q18" s="167">
        <v>17</v>
      </c>
      <c r="R18" s="214">
        <v>27</v>
      </c>
      <c r="S18" s="214">
        <v>22</v>
      </c>
      <c r="T18" s="45">
        <v>50</v>
      </c>
    </row>
    <row r="19" spans="1:21" s="45" customFormat="1" x14ac:dyDescent="0.35">
      <c r="A19" s="44" t="s">
        <v>238</v>
      </c>
      <c r="B19" s="139" t="s">
        <v>248</v>
      </c>
      <c r="C19" s="164"/>
      <c r="D19" s="164"/>
      <c r="E19" s="163">
        <v>1302</v>
      </c>
      <c r="F19" s="163">
        <v>1446</v>
      </c>
      <c r="G19" s="163">
        <v>1406</v>
      </c>
      <c r="J19" s="163">
        <v>306.01808700000004</v>
      </c>
      <c r="K19" s="163">
        <v>400.59426500000001</v>
      </c>
      <c r="L19" s="163">
        <v>385.33516700000013</v>
      </c>
      <c r="M19" s="163">
        <v>355</v>
      </c>
      <c r="N19" s="163">
        <v>345.30654900000002</v>
      </c>
      <c r="O19" s="163">
        <v>422.74014190126798</v>
      </c>
      <c r="P19" s="163">
        <v>365</v>
      </c>
      <c r="Q19" s="45">
        <v>273</v>
      </c>
      <c r="R19" s="60">
        <v>180</v>
      </c>
      <c r="S19" s="60">
        <v>216</v>
      </c>
      <c r="T19" s="45">
        <v>220</v>
      </c>
    </row>
    <row r="20" spans="1:21" s="45" customFormat="1" x14ac:dyDescent="0.35">
      <c r="A20" s="44" t="s">
        <v>239</v>
      </c>
      <c r="B20" s="139" t="s">
        <v>250</v>
      </c>
      <c r="C20" s="164"/>
      <c r="D20" s="164"/>
      <c r="E20" s="163">
        <v>1217</v>
      </c>
      <c r="F20" s="163">
        <v>1056</v>
      </c>
      <c r="G20" s="163">
        <v>2263</v>
      </c>
      <c r="J20" s="163">
        <v>215.75649299999998</v>
      </c>
      <c r="K20" s="163">
        <v>266.45963699999999</v>
      </c>
      <c r="L20" s="163">
        <v>250</v>
      </c>
      <c r="M20" s="163">
        <v>323</v>
      </c>
      <c r="N20" s="163">
        <v>590.33492402225295</v>
      </c>
      <c r="O20" s="163">
        <v>518.22508223640784</v>
      </c>
      <c r="P20" s="163">
        <v>667</v>
      </c>
      <c r="Q20" s="45">
        <v>488</v>
      </c>
      <c r="R20" s="60">
        <v>436</v>
      </c>
      <c r="S20" s="60">
        <v>483</v>
      </c>
      <c r="T20" s="45">
        <v>622</v>
      </c>
    </row>
    <row r="21" spans="1:21" s="45" customFormat="1" x14ac:dyDescent="0.35">
      <c r="A21" s="44" t="s">
        <v>240</v>
      </c>
      <c r="B21" s="139" t="s">
        <v>247</v>
      </c>
      <c r="C21" s="164"/>
      <c r="D21" s="164"/>
      <c r="E21" s="163">
        <v>86</v>
      </c>
      <c r="F21" s="163">
        <v>125</v>
      </c>
      <c r="G21" s="163">
        <v>259</v>
      </c>
      <c r="J21" s="163">
        <v>21</v>
      </c>
      <c r="K21" s="163">
        <v>23</v>
      </c>
      <c r="L21" s="163">
        <v>32</v>
      </c>
      <c r="M21" s="163">
        <v>50</v>
      </c>
      <c r="N21" s="163">
        <v>73</v>
      </c>
      <c r="O21" s="163">
        <v>82.753295504535714</v>
      </c>
      <c r="P21" s="163">
        <v>34</v>
      </c>
      <c r="Q21" s="45">
        <v>59</v>
      </c>
      <c r="R21" s="60">
        <v>40</v>
      </c>
      <c r="S21" s="60">
        <v>50</v>
      </c>
      <c r="T21" s="45">
        <v>37</v>
      </c>
    </row>
    <row r="22" spans="1:21" s="45" customFormat="1" x14ac:dyDescent="0.35">
      <c r="A22" s="44" t="s">
        <v>242</v>
      </c>
      <c r="B22" s="139" t="s">
        <v>250</v>
      </c>
      <c r="C22" s="164"/>
      <c r="D22" s="164"/>
      <c r="E22" s="163">
        <v>186</v>
      </c>
      <c r="F22" s="163">
        <v>178</v>
      </c>
      <c r="G22" s="163">
        <v>156</v>
      </c>
      <c r="J22" s="163">
        <v>47.244779999999999</v>
      </c>
      <c r="K22" s="163">
        <v>50.3611</v>
      </c>
      <c r="L22" s="163">
        <v>42.61497</v>
      </c>
      <c r="M22" s="163">
        <v>38</v>
      </c>
      <c r="N22" s="163">
        <v>56</v>
      </c>
      <c r="O22" s="163">
        <v>36.529781750852997</v>
      </c>
      <c r="P22" s="163">
        <v>29</v>
      </c>
      <c r="Q22" s="45">
        <v>36</v>
      </c>
      <c r="R22" s="60">
        <v>39</v>
      </c>
      <c r="S22" s="60">
        <v>62</v>
      </c>
      <c r="T22" s="45">
        <v>47</v>
      </c>
      <c r="U22" s="237" t="s">
        <v>334</v>
      </c>
    </row>
    <row r="23" spans="1:21" s="45" customFormat="1" x14ac:dyDescent="0.35">
      <c r="A23" s="44" t="s">
        <v>243</v>
      </c>
      <c r="B23" s="139" t="s">
        <v>249</v>
      </c>
      <c r="C23" s="164"/>
      <c r="D23" s="164"/>
      <c r="E23" s="163">
        <f>26+25</f>
        <v>51</v>
      </c>
      <c r="F23" s="163">
        <v>52.749000000000002</v>
      </c>
      <c r="G23" s="163">
        <v>49</v>
      </c>
      <c r="J23" s="163">
        <v>12.467638405445499</v>
      </c>
      <c r="K23" s="163">
        <v>11.663021524796699</v>
      </c>
      <c r="L23" s="163">
        <v>12.8729846636832</v>
      </c>
      <c r="M23" s="163">
        <v>16</v>
      </c>
      <c r="N23" s="163">
        <v>13</v>
      </c>
      <c r="O23" s="163">
        <v>4.6702353804189993</v>
      </c>
      <c r="P23" s="163">
        <v>13</v>
      </c>
      <c r="Q23" s="45">
        <v>14</v>
      </c>
      <c r="R23" s="60">
        <v>11</v>
      </c>
      <c r="S23" s="60">
        <v>10</v>
      </c>
      <c r="T23" s="45">
        <v>11</v>
      </c>
    </row>
    <row r="24" spans="1:21" s="45" customFormat="1" x14ac:dyDescent="0.35">
      <c r="A24" s="44" t="s">
        <v>244</v>
      </c>
      <c r="B24" s="139" t="s">
        <v>250</v>
      </c>
      <c r="C24" s="164"/>
      <c r="D24" s="164"/>
      <c r="E24" s="163">
        <v>38</v>
      </c>
      <c r="F24" s="163">
        <v>63</v>
      </c>
      <c r="G24" s="163">
        <v>35</v>
      </c>
      <c r="J24" s="163">
        <v>16.629305999999996</v>
      </c>
      <c r="K24" s="163">
        <v>18.048674999999999</v>
      </c>
      <c r="L24" s="163">
        <v>18.425747999999999</v>
      </c>
      <c r="M24" s="163">
        <v>10</v>
      </c>
      <c r="N24" s="163">
        <v>18</v>
      </c>
      <c r="O24" s="163">
        <v>14.065718</v>
      </c>
      <c r="P24" s="163">
        <v>2</v>
      </c>
      <c r="Q24" s="45">
        <v>1</v>
      </c>
      <c r="R24" s="60">
        <v>1</v>
      </c>
      <c r="S24" s="60">
        <v>3</v>
      </c>
      <c r="T24" s="45">
        <v>5</v>
      </c>
    </row>
    <row r="25" spans="1:21" s="45" customFormat="1" x14ac:dyDescent="0.35">
      <c r="A25" s="44" t="s">
        <v>245</v>
      </c>
      <c r="B25" s="139" t="s">
        <v>250</v>
      </c>
      <c r="C25" s="164"/>
      <c r="D25" s="164"/>
      <c r="E25" s="163">
        <v>19</v>
      </c>
      <c r="F25" s="163">
        <v>19</v>
      </c>
      <c r="G25" s="163">
        <v>18</v>
      </c>
      <c r="J25" s="163">
        <v>5.1756219999999997</v>
      </c>
      <c r="K25" s="163">
        <v>4.1537569999999997</v>
      </c>
      <c r="L25" s="163">
        <v>7.1562560000000008</v>
      </c>
      <c r="M25" s="163">
        <v>3</v>
      </c>
      <c r="N25" s="163">
        <v>3</v>
      </c>
      <c r="O25" s="163">
        <v>4.5234459999999999</v>
      </c>
      <c r="P25" s="163">
        <v>5</v>
      </c>
      <c r="Q25" s="45">
        <v>4</v>
      </c>
      <c r="R25" s="60">
        <v>5</v>
      </c>
      <c r="S25" s="60">
        <v>8</v>
      </c>
      <c r="T25" s="45">
        <v>9</v>
      </c>
    </row>
    <row r="26" spans="1:21" x14ac:dyDescent="0.35">
      <c r="A26" s="44" t="s">
        <v>246</v>
      </c>
      <c r="B26" s="139" t="s">
        <v>250</v>
      </c>
      <c r="C26" s="169"/>
      <c r="D26" s="169"/>
      <c r="E26" s="163">
        <v>0</v>
      </c>
      <c r="F26" s="163">
        <v>7</v>
      </c>
      <c r="G26" s="163">
        <v>11</v>
      </c>
      <c r="J26" s="163">
        <v>0.14607999999999999</v>
      </c>
      <c r="K26" s="163">
        <v>1.1477249999999999</v>
      </c>
      <c r="L26" s="163">
        <v>3.064578</v>
      </c>
      <c r="M26" s="163">
        <v>3</v>
      </c>
      <c r="N26" s="163">
        <v>3</v>
      </c>
      <c r="O26" s="163">
        <v>2.3051900000000005</v>
      </c>
      <c r="P26" s="163">
        <v>2</v>
      </c>
      <c r="Q26" s="44">
        <v>4</v>
      </c>
      <c r="R26" s="151">
        <v>2</v>
      </c>
      <c r="S26" s="151">
        <v>3</v>
      </c>
      <c r="T26" s="44">
        <v>2</v>
      </c>
    </row>
    <row r="27" spans="1:21" x14ac:dyDescent="0.35">
      <c r="M27" s="160"/>
    </row>
    <row r="28" spans="1:21" x14ac:dyDescent="0.35">
      <c r="M28" s="160"/>
    </row>
    <row r="29" spans="1:21" s="45" customFormat="1" ht="13.5" x14ac:dyDescent="0.35">
      <c r="A29" s="130" t="s">
        <v>304</v>
      </c>
      <c r="B29" s="130"/>
      <c r="C29" s="131" t="s">
        <v>156</v>
      </c>
      <c r="D29" s="131" t="s">
        <v>138</v>
      </c>
      <c r="E29" s="131" t="s">
        <v>137</v>
      </c>
      <c r="F29" s="131" t="s">
        <v>256</v>
      </c>
      <c r="G29" s="131" t="s">
        <v>312</v>
      </c>
      <c r="J29" s="131" t="s">
        <v>234</v>
      </c>
      <c r="K29" s="131" t="s">
        <v>235</v>
      </c>
      <c r="L29" s="131" t="s">
        <v>236</v>
      </c>
      <c r="M29" s="162" t="s">
        <v>251</v>
      </c>
      <c r="N29" s="131" t="s">
        <v>283</v>
      </c>
      <c r="O29" s="131" t="s">
        <v>293</v>
      </c>
      <c r="P29" s="131" t="s">
        <v>302</v>
      </c>
      <c r="Q29" s="12" t="s">
        <v>311</v>
      </c>
      <c r="R29" s="213" t="s">
        <v>320</v>
      </c>
      <c r="S29" s="213" t="s">
        <v>324</v>
      </c>
      <c r="T29" s="213" t="s">
        <v>333</v>
      </c>
    </row>
    <row r="30" spans="1:21" s="45" customFormat="1" x14ac:dyDescent="0.35">
      <c r="A30" s="44" t="s">
        <v>237</v>
      </c>
      <c r="B30" s="139" t="s">
        <v>258</v>
      </c>
      <c r="C30" s="164"/>
      <c r="D30" s="164"/>
      <c r="E30" s="170">
        <v>531</v>
      </c>
      <c r="F30" s="170">
        <v>677</v>
      </c>
      <c r="G30" s="170">
        <v>834</v>
      </c>
      <c r="J30" s="171">
        <v>535.88329787848124</v>
      </c>
      <c r="K30" s="171">
        <v>628.34088407645959</v>
      </c>
      <c r="L30" s="171">
        <v>762.99436604873722</v>
      </c>
      <c r="M30" s="170">
        <v>782</v>
      </c>
      <c r="N30" s="170">
        <v>762</v>
      </c>
      <c r="O30" s="170">
        <v>821</v>
      </c>
      <c r="P30" s="170">
        <v>993</v>
      </c>
      <c r="Q30" s="45">
        <v>765</v>
      </c>
      <c r="R30" s="60">
        <v>658</v>
      </c>
      <c r="S30" s="60">
        <v>570</v>
      </c>
      <c r="T30" s="45">
        <v>564</v>
      </c>
    </row>
    <row r="31" spans="1:21" s="45" customFormat="1" x14ac:dyDescent="0.35">
      <c r="A31" s="44" t="s">
        <v>238</v>
      </c>
      <c r="B31" s="139" t="s">
        <v>257</v>
      </c>
      <c r="C31" s="164"/>
      <c r="D31" s="164"/>
      <c r="E31" s="171">
        <v>176</v>
      </c>
      <c r="F31" s="171">
        <v>175</v>
      </c>
      <c r="G31" s="171">
        <v>245</v>
      </c>
      <c r="J31" s="171">
        <v>173.31312611762291</v>
      </c>
      <c r="K31" s="171">
        <v>167.81960194774953</v>
      </c>
      <c r="L31" s="171">
        <v>174.65191392370124</v>
      </c>
      <c r="M31" s="171">
        <v>185</v>
      </c>
      <c r="N31" s="171">
        <v>201</v>
      </c>
      <c r="O31" s="171">
        <v>232</v>
      </c>
      <c r="P31" s="171">
        <v>275</v>
      </c>
      <c r="Q31" s="45">
        <v>285</v>
      </c>
      <c r="R31" s="60">
        <v>203</v>
      </c>
      <c r="S31" s="60">
        <v>184</v>
      </c>
      <c r="T31" s="45">
        <v>160</v>
      </c>
    </row>
    <row r="32" spans="1:21" s="45" customFormat="1" x14ac:dyDescent="0.35">
      <c r="A32" s="44" t="s">
        <v>239</v>
      </c>
      <c r="B32" s="139" t="s">
        <v>259</v>
      </c>
      <c r="C32" s="164"/>
      <c r="D32" s="164"/>
      <c r="E32" s="171">
        <v>138</v>
      </c>
      <c r="F32" s="171">
        <v>239</v>
      </c>
      <c r="G32" s="171">
        <v>204</v>
      </c>
      <c r="J32" s="171">
        <v>176</v>
      </c>
      <c r="K32" s="171">
        <v>254</v>
      </c>
      <c r="L32" s="171">
        <v>294</v>
      </c>
      <c r="M32" s="171">
        <v>230</v>
      </c>
      <c r="N32" s="171">
        <v>232</v>
      </c>
      <c r="O32" s="171">
        <v>224</v>
      </c>
      <c r="P32" s="171">
        <v>195</v>
      </c>
      <c r="Q32" s="45">
        <v>153</v>
      </c>
      <c r="R32" s="60">
        <v>174</v>
      </c>
      <c r="S32" s="60">
        <v>151</v>
      </c>
      <c r="T32" s="45">
        <v>134</v>
      </c>
    </row>
    <row r="33" spans="1:20" s="45" customFormat="1" x14ac:dyDescent="0.35">
      <c r="A33" s="44" t="s">
        <v>240</v>
      </c>
      <c r="B33" s="139" t="s">
        <v>258</v>
      </c>
      <c r="C33" s="164"/>
      <c r="D33" s="164"/>
      <c r="E33" s="171">
        <v>91</v>
      </c>
      <c r="F33" s="171">
        <v>48</v>
      </c>
      <c r="G33" s="171">
        <v>57</v>
      </c>
      <c r="J33" s="171">
        <v>56</v>
      </c>
      <c r="K33" s="171">
        <v>48</v>
      </c>
      <c r="L33" s="171">
        <v>47</v>
      </c>
      <c r="M33" s="171">
        <v>45</v>
      </c>
      <c r="N33" s="171">
        <v>76</v>
      </c>
      <c r="O33" s="171">
        <v>53</v>
      </c>
      <c r="P33" s="171">
        <v>60</v>
      </c>
      <c r="Q33" s="45">
        <v>51</v>
      </c>
      <c r="R33" s="60">
        <v>56</v>
      </c>
      <c r="S33" s="60">
        <v>28</v>
      </c>
      <c r="T33" s="45">
        <v>30</v>
      </c>
    </row>
    <row r="34" spans="1:20" s="45" customFormat="1" x14ac:dyDescent="0.35">
      <c r="A34" s="44" t="s">
        <v>242</v>
      </c>
      <c r="B34" s="139" t="s">
        <v>259</v>
      </c>
      <c r="C34" s="164"/>
      <c r="D34" s="164"/>
      <c r="E34" s="171">
        <v>405</v>
      </c>
      <c r="F34" s="171">
        <v>678</v>
      </c>
      <c r="G34" s="171">
        <v>642</v>
      </c>
      <c r="J34" s="171">
        <v>434.98582719056668</v>
      </c>
      <c r="K34" s="171">
        <v>572.66305364389996</v>
      </c>
      <c r="L34" s="171">
        <v>945.19265479107696</v>
      </c>
      <c r="M34" s="171">
        <v>830</v>
      </c>
      <c r="N34" s="171">
        <v>708</v>
      </c>
      <c r="O34" s="171">
        <v>735</v>
      </c>
      <c r="P34" s="171">
        <v>599</v>
      </c>
      <c r="Q34" s="45">
        <v>494</v>
      </c>
      <c r="R34" s="60">
        <v>440</v>
      </c>
      <c r="S34" s="60">
        <v>407</v>
      </c>
      <c r="T34" s="45">
        <v>474</v>
      </c>
    </row>
    <row r="35" spans="1:20" s="45" customFormat="1" x14ac:dyDescent="0.35">
      <c r="A35" s="44" t="s">
        <v>243</v>
      </c>
      <c r="B35" s="139" t="s">
        <v>309</v>
      </c>
      <c r="C35" s="164"/>
      <c r="D35" s="164"/>
      <c r="E35" s="172">
        <v>0.39</v>
      </c>
      <c r="F35" s="172">
        <v>0.64</v>
      </c>
      <c r="G35" s="172">
        <v>0.76</v>
      </c>
      <c r="J35" s="172">
        <v>0.44576947317648957</v>
      </c>
      <c r="K35" s="172">
        <v>0.54260188421623134</v>
      </c>
      <c r="L35" s="172">
        <v>0.71212595117474309</v>
      </c>
      <c r="M35" s="172">
        <v>0.84</v>
      </c>
      <c r="N35" s="172">
        <v>0.76</v>
      </c>
      <c r="O35" s="172">
        <v>1</v>
      </c>
      <c r="P35" s="172">
        <v>0.71</v>
      </c>
      <c r="Q35" s="45">
        <v>0.56999999999999995</v>
      </c>
      <c r="R35" s="210">
        <v>0.45</v>
      </c>
      <c r="S35" s="210">
        <v>0.4</v>
      </c>
      <c r="T35" s="45">
        <v>0.35</v>
      </c>
    </row>
    <row r="36" spans="1:20" s="45" customFormat="1" x14ac:dyDescent="0.35">
      <c r="A36" s="44" t="s">
        <v>244</v>
      </c>
      <c r="B36" s="139" t="s">
        <v>259</v>
      </c>
      <c r="C36" s="164"/>
      <c r="D36" s="164"/>
      <c r="E36" s="171">
        <v>318</v>
      </c>
      <c r="F36" s="171">
        <v>490</v>
      </c>
      <c r="G36" s="171">
        <v>475</v>
      </c>
      <c r="J36" s="171">
        <v>320.9794740272651</v>
      </c>
      <c r="K36" s="171">
        <v>404.39519294626001</v>
      </c>
      <c r="L36" s="171">
        <v>702.13873846124125</v>
      </c>
      <c r="M36" s="171">
        <v>536</v>
      </c>
      <c r="N36" s="171">
        <v>463</v>
      </c>
      <c r="O36" s="171">
        <v>526</v>
      </c>
      <c r="P36" s="171">
        <v>558</v>
      </c>
      <c r="Q36" s="45">
        <v>368</v>
      </c>
      <c r="R36" s="60">
        <v>211</v>
      </c>
      <c r="S36" s="60">
        <v>270</v>
      </c>
      <c r="T36" s="45">
        <v>251</v>
      </c>
    </row>
    <row r="37" spans="1:20" s="45" customFormat="1" x14ac:dyDescent="0.35">
      <c r="A37" s="44" t="s">
        <v>245</v>
      </c>
      <c r="B37" s="139" t="s">
        <v>259</v>
      </c>
      <c r="C37" s="164"/>
      <c r="D37" s="164"/>
      <c r="E37" s="171">
        <v>327</v>
      </c>
      <c r="F37" s="171">
        <v>421</v>
      </c>
      <c r="G37" s="171">
        <v>670</v>
      </c>
      <c r="J37" s="171">
        <v>308.30302858436198</v>
      </c>
      <c r="K37" s="171">
        <v>348.46502971947422</v>
      </c>
      <c r="L37" s="171">
        <v>433.55096550996012</v>
      </c>
      <c r="M37" s="171">
        <v>731</v>
      </c>
      <c r="N37" s="171">
        <v>586</v>
      </c>
      <c r="O37" s="171">
        <v>708</v>
      </c>
      <c r="P37" s="171">
        <v>720</v>
      </c>
      <c r="Q37" s="45">
        <v>619</v>
      </c>
      <c r="R37" s="60">
        <v>428</v>
      </c>
      <c r="S37" s="60">
        <v>379</v>
      </c>
      <c r="T37" s="45">
        <v>318</v>
      </c>
    </row>
    <row r="38" spans="1:20" s="45" customFormat="1" x14ac:dyDescent="0.35">
      <c r="A38" s="44" t="s">
        <v>246</v>
      </c>
      <c r="B38" s="139" t="s">
        <v>259</v>
      </c>
      <c r="C38" s="164"/>
      <c r="D38" s="164"/>
      <c r="E38" s="173">
        <v>0</v>
      </c>
      <c r="F38" s="171">
        <v>447</v>
      </c>
      <c r="G38" s="171">
        <v>531</v>
      </c>
      <c r="J38" s="171">
        <v>381.23307889353845</v>
      </c>
      <c r="K38" s="171">
        <v>366.24318414607262</v>
      </c>
      <c r="L38" s="171">
        <v>474</v>
      </c>
      <c r="M38" s="171">
        <v>477</v>
      </c>
      <c r="N38" s="171">
        <v>452</v>
      </c>
      <c r="O38" s="171">
        <v>572</v>
      </c>
      <c r="P38" s="171">
        <v>811</v>
      </c>
      <c r="Q38" s="45">
        <v>581</v>
      </c>
      <c r="R38" s="60">
        <v>602</v>
      </c>
      <c r="S38" s="60">
        <v>510</v>
      </c>
      <c r="T38" s="45">
        <v>416</v>
      </c>
    </row>
    <row r="39" spans="1:20" s="45" customFormat="1" x14ac:dyDescent="0.35">
      <c r="A39" s="174"/>
      <c r="B39" s="174"/>
      <c r="C39" s="161"/>
      <c r="D39" s="161"/>
      <c r="E39" s="161"/>
      <c r="F39" s="161"/>
      <c r="G39" s="161"/>
      <c r="R39" s="60"/>
      <c r="S39" s="60"/>
    </row>
    <row r="40" spans="1:20" x14ac:dyDescent="0.35">
      <c r="A40" s="139" t="s">
        <v>254</v>
      </c>
    </row>
    <row r="41" spans="1:20" x14ac:dyDescent="0.35">
      <c r="A41" s="139" t="s">
        <v>255</v>
      </c>
    </row>
    <row r="42" spans="1:20" ht="15" x14ac:dyDescent="0.4">
      <c r="A42" s="175" t="s">
        <v>260</v>
      </c>
    </row>
  </sheetData>
  <hyperlinks>
    <hyperlink ref="A42" r:id="rId1" display="link"/>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Title</vt:lpstr>
      <vt:lpstr>Highlights</vt:lpstr>
      <vt:lpstr>BS</vt:lpstr>
      <vt:lpstr>PL</vt:lpstr>
      <vt:lpstr>CFS</vt:lpstr>
      <vt:lpstr>Equity</vt:lpstr>
      <vt:lpstr>Breakdowns</vt:lpstr>
      <vt:lpstr>Operating data</vt:lpstr>
      <vt:lpstr>Title!Область_печати</vt:lpstr>
    </vt:vector>
  </TitlesOfParts>
  <Company>Segezha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Романова Елена Владленовна</dc:creator>
  <cp:lastModifiedBy>Романова Елена Владленовна</cp:lastModifiedBy>
  <dcterms:created xsi:type="dcterms:W3CDTF">2021-07-06T09:36:15Z</dcterms:created>
  <dcterms:modified xsi:type="dcterms:W3CDTF">2023-11-13T07:26:34Z</dcterms:modified>
</cp:coreProperties>
</file>